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6290" windowHeight="10695" tabRatio="839" activeTab="0"/>
  </bookViews>
  <sheets>
    <sheet name="Invoice" sheetId="1" r:id="rId1"/>
    <sheet name="SAL,Surface,EMS" sheetId="2" r:id="rId2"/>
    <sheet name="Yamato" sheetId="3" r:id="rId3"/>
    <sheet name="Fedex" sheetId="4" r:id="rId4"/>
    <sheet name="Forwarder Fre" sheetId="5" r:id="rId5"/>
  </sheets>
  <definedNames>
    <definedName name="HTML_CodePage" hidden="1">10000</definedName>
    <definedName name="HTML_Control" hidden="1">{"'Invoice'!$C$4:$S$58"}</definedName>
    <definedName name="HTML_Description" hidden="1">""</definedName>
    <definedName name="HTML_Email" hidden="1">""</definedName>
    <definedName name="HTML_Header" hidden="1">"Invoice"</definedName>
    <definedName name="HTML_LastUpdate" hidden="1">"2010/10/18"</definedName>
    <definedName name="HTML_LineAfter" hidden="1">FALSE</definedName>
    <definedName name="HTML_LineBefore" hidden="1">FALSE</definedName>
    <definedName name="HTML_Name" hidden="1">"office"</definedName>
    <definedName name="HTML_OBDlg2" hidden="1">TRUE</definedName>
    <definedName name="HTML_OBDlg4" hidden="1">TRUE</definedName>
    <definedName name="HTML_OS" hidden="1">0</definedName>
    <definedName name="HTML_PathFile" hidden="1">"H:\aえいよう\○見積(利率)個wh・tr\●Freight\MyHTML.htm"</definedName>
    <definedName name="HTML_Title" hidden="1">"Invoice-1"</definedName>
  </definedNames>
  <calcPr fullCalcOnLoad="1"/>
</workbook>
</file>

<file path=xl/sharedStrings.xml><?xml version="1.0" encoding="utf-8"?>
<sst xmlns="http://schemas.openxmlformats.org/spreadsheetml/2006/main" count="897" uniqueCount="367">
  <si>
    <t>Case-2</t>
  </si>
  <si>
    <t>Case-3</t>
  </si>
  <si>
    <t>Case-4</t>
  </si>
  <si>
    <t>Case-5</t>
  </si>
  <si>
    <t>Case-6</t>
  </si>
  <si>
    <t>Case-7</t>
  </si>
  <si>
    <t>Case-8</t>
  </si>
  <si>
    <t>Case-1</t>
  </si>
  <si>
    <t>Good Total(JPY)+Air Forwarder Freight(JPY)</t>
  </si>
  <si>
    <t>Good Total(JPY)+Sea Forwarder Freight(JPY)</t>
  </si>
  <si>
    <t xml:space="preserve">   Grand Total for Bank Transfer(T/T)</t>
  </si>
  <si>
    <t xml:space="preserve">   Grand Total for PayPal Personal Account</t>
  </si>
  <si>
    <t xml:space="preserve">   Grand Total for PayPal Business Account</t>
  </si>
  <si>
    <t>/Pack</t>
  </si>
  <si>
    <t>Item Name</t>
  </si>
  <si>
    <t>Remitter</t>
  </si>
  <si>
    <t>Account</t>
  </si>
  <si>
    <t>Personal</t>
  </si>
  <si>
    <t>Business</t>
  </si>
  <si>
    <t xml:space="preserve">This time Gross-Weight Increasing Ratio </t>
  </si>
  <si>
    <t>Price</t>
  </si>
  <si>
    <t>Good Total&lt;200,000:</t>
  </si>
  <si>
    <t>Good Total&gt;=200,000:</t>
  </si>
  <si>
    <t>3,980 (Min of 1M3)</t>
  </si>
  <si>
    <t>765 (Min of 1M3)</t>
  </si>
  <si>
    <t>Flag1</t>
  </si>
  <si>
    <t>Flag2</t>
  </si>
  <si>
    <t>Case</t>
  </si>
  <si>
    <t>Freight</t>
  </si>
  <si>
    <t>Total</t>
  </si>
  <si>
    <t>JPY</t>
  </si>
  <si>
    <t>.</t>
  </si>
  <si>
    <t>Delivery Time</t>
  </si>
  <si>
    <t>(+customs)</t>
  </si>
  <si>
    <t xml:space="preserve">SAL(Economy Air) Freight: </t>
  </si>
  <si>
    <t>EMS Freight:</t>
  </si>
  <si>
    <t xml:space="preserve">SAL Grand Total: </t>
  </si>
  <si>
    <t>Good Total(JPY)+SAL Freight(JPY)</t>
  </si>
  <si>
    <t>.+JPY</t>
  </si>
  <si>
    <t xml:space="preserve">EMS Freight Grand Total: </t>
  </si>
  <si>
    <t xml:space="preserve">Fedex Freight Grand Total: </t>
  </si>
  <si>
    <t>Case-2,-4,-6,-8 in the table below</t>
  </si>
  <si>
    <t>Remitter</t>
  </si>
  <si>
    <t>Payee</t>
  </si>
  <si>
    <t>Fund</t>
  </si>
  <si>
    <t>Account</t>
  </si>
  <si>
    <t>Fee</t>
  </si>
  <si>
    <t>PayPal</t>
  </si>
  <si>
    <t>personal</t>
  </si>
  <si>
    <t>%</t>
  </si>
  <si>
    <t>business</t>
  </si>
  <si>
    <t>Credit</t>
  </si>
  <si>
    <t>.+JPY40 is discounted</t>
  </si>
  <si>
    <r>
      <t>RATE*USD(</t>
    </r>
    <r>
      <rPr>
        <b/>
        <sz val="12"/>
        <rFont val="Century"/>
        <family val="1"/>
      </rPr>
      <t>Constant for whateverQty</t>
    </r>
    <r>
      <rPr>
        <sz val="12"/>
        <rFont val="Century"/>
        <family val="1"/>
      </rPr>
      <t xml:space="preserve"> )</t>
    </r>
  </si>
  <si>
    <t>Freight</t>
  </si>
  <si>
    <t>Sea Freight and CFS Charge and Terminal Charge is always Min (1M3), whatever quantity.</t>
  </si>
  <si>
    <t>.</t>
  </si>
  <si>
    <t>JPY</t>
  </si>
  <si>
    <t>Good Total(JPY)+EMS Freight(JPY)</t>
  </si>
  <si>
    <t>Good Total(JPY)+Fedex Freight(JPY)</t>
  </si>
  <si>
    <t>Sea Forwarder Grand Total:</t>
  </si>
  <si>
    <t xml:space="preserve">SAL Grand Total: </t>
  </si>
  <si>
    <t>Air Forwarder Grand Total:</t>
  </si>
  <si>
    <t>Air Forwarder Freight:</t>
  </si>
  <si>
    <t>Sea Forwarder Freight:</t>
  </si>
  <si>
    <t>Good Total(JPY)+SAL Freight(JPY)</t>
  </si>
  <si>
    <t>#  RATE(JPY/US$)=</t>
  </si>
  <si>
    <t># (Referring E sheet)Good Total(JPY)=</t>
  </si>
  <si>
    <t># (Referring E sheet)NET weight(gram)=</t>
  </si>
  <si>
    <t>Constant Part</t>
  </si>
  <si>
    <t>Proportion Part</t>
  </si>
  <si>
    <t>Customs(JPY):</t>
  </si>
  <si>
    <t>Good Total&lt;200,000:</t>
  </si>
  <si>
    <t>Good Total&gt;=200,000:</t>
  </si>
  <si>
    <t xml:space="preserve">Insurance(JPY): </t>
  </si>
  <si>
    <t>3,000(Min) or 1%xGood Total</t>
  </si>
  <si>
    <t>Handling for Air Forwarder(JPY):</t>
  </si>
  <si>
    <t>constant</t>
  </si>
  <si>
    <t>Explosion Inspection(JPY):</t>
  </si>
  <si>
    <t>A.W.B. Fee(JPY):</t>
  </si>
  <si>
    <t>Fuel sur charge(JPY):</t>
  </si>
  <si>
    <t>ROUND(GROSS)x</t>
  </si>
  <si>
    <t xml:space="preserve">Port Charge(JPY):: </t>
  </si>
  <si>
    <r>
      <t>(INTEGER(GROSS</t>
    </r>
    <r>
      <rPr>
        <b/>
        <sz val="12"/>
        <rFont val="Century"/>
        <family val="1"/>
      </rPr>
      <t>/10</t>
    </r>
    <r>
      <rPr>
        <sz val="12"/>
        <rFont val="Century"/>
        <family val="1"/>
      </rPr>
      <t>)+1)x</t>
    </r>
  </si>
  <si>
    <t>Chennai</t>
  </si>
  <si>
    <t>.x2</t>
  </si>
  <si>
    <t>Air Freight(JPY):</t>
  </si>
  <si>
    <t>GROSS:0-45kg:ROUND(GROSS)x</t>
  </si>
  <si>
    <t>GROSS:45-100kg:ROUND(GROSS)x</t>
  </si>
  <si>
    <t>Referring</t>
  </si>
  <si>
    <t>GROSS:100-300kg:ROUND(GROSS)x</t>
  </si>
  <si>
    <t>right</t>
  </si>
  <si>
    <t>GROSS:more 300kg:ROUND(GROSS)x</t>
  </si>
  <si>
    <t>matrix</t>
  </si>
  <si>
    <t xml:space="preserve">Truck to Air Port(JPY): </t>
  </si>
  <si>
    <r>
      <t>800</t>
    </r>
    <r>
      <rPr>
        <sz val="12"/>
        <rFont val="Century"/>
        <family val="1"/>
      </rPr>
      <t>+ROUND(GROSS)x</t>
    </r>
  </si>
  <si>
    <t>CIF Air Freight Amount (JPY)</t>
  </si>
  <si>
    <t>CIF Air Freight Amount (USD)</t>
  </si>
  <si>
    <t xml:space="preserve">Insurance: </t>
  </si>
  <si>
    <t>Handling for Sea Forwarder</t>
  </si>
  <si>
    <t>Bunker Surcharge(JPY):</t>
  </si>
  <si>
    <t>RATE(/US$)x</t>
  </si>
  <si>
    <t>Currency Surcharge(JPY):</t>
  </si>
  <si>
    <t>Terminal Charge(JPY):</t>
  </si>
  <si>
    <t>CFS charge(JPY):</t>
  </si>
  <si>
    <t>Sea Freight: (Min of 1M3)</t>
  </si>
  <si>
    <t xml:space="preserve">Truck to Sea Port(JPY): </t>
  </si>
  <si>
    <t>CIF Sea Freight Amount(JPY)</t>
  </si>
  <si>
    <t>CIF Sea Freight Amount (USD)</t>
  </si>
  <si>
    <t>Box No.</t>
  </si>
  <si>
    <t>This time Box number</t>
  </si>
  <si>
    <t>Total</t>
  </si>
  <si>
    <t>This time Each 10k Box Gross-Weight</t>
  </si>
  <si>
    <t>* Yamato Transport Freight</t>
  </si>
  <si>
    <t>2k</t>
  </si>
  <si>
    <t>5k</t>
  </si>
  <si>
    <t>10k</t>
  </si>
  <si>
    <t># NET(kg)</t>
  </si>
  <si>
    <t>Box</t>
  </si>
  <si>
    <t># Gross-Weight(kg)x</t>
  </si>
  <si>
    <t>This time Yamato Transport Freight</t>
  </si>
  <si>
    <t>Flag2</t>
  </si>
  <si>
    <t># Gross Weight(kg)=NET weight(kg)x</t>
  </si>
  <si>
    <t>Max Gross-Weight:</t>
  </si>
  <si>
    <t>Calculated Freight/NET(JPY/gram) for comparison</t>
  </si>
  <si>
    <t>Price Item</t>
  </si>
  <si>
    <t>Description</t>
  </si>
  <si>
    <t xml:space="preserve">Pre Calculation </t>
  </si>
  <si>
    <t>Small Amount</t>
  </si>
  <si>
    <t>* Air Forwarder and Sea Forwarder Freight</t>
  </si>
  <si>
    <t>* CIF Air Forwarder Freight</t>
  </si>
  <si>
    <t># CIF Sea Forwarder Freight</t>
  </si>
  <si>
    <t xml:space="preserve"> 10-20 days</t>
  </si>
  <si>
    <t>Additional Fee</t>
  </si>
  <si>
    <t xml:space="preserve">Using Citibank, Additional Fee is JPY1,500 </t>
  </si>
  <si>
    <t xml:space="preserve">Detail is in "SAL,Surface,EMS" sheet </t>
  </si>
  <si>
    <t>* SAL Freight</t>
  </si>
  <si>
    <t>* Surface Freight</t>
  </si>
  <si>
    <t>* EMS Freight</t>
  </si>
  <si>
    <t># (Referring E sheet)NET-Weight(Kg)=</t>
  </si>
  <si>
    <t>Total</t>
  </si>
  <si>
    <t>NET</t>
  </si>
  <si>
    <t>F</t>
  </si>
  <si>
    <t>This</t>
  </si>
  <si>
    <t>Gross</t>
  </si>
  <si>
    <t>No.</t>
  </si>
  <si>
    <t>JPY</t>
  </si>
  <si>
    <t>l</t>
  </si>
  <si>
    <t>kg</t>
  </si>
  <si>
    <t>of</t>
  </si>
  <si>
    <t>a</t>
  </si>
  <si>
    <t>SAL</t>
  </si>
  <si>
    <t>Surface</t>
  </si>
  <si>
    <t>EMS</t>
  </si>
  <si>
    <t>up to</t>
  </si>
  <si>
    <t>Packet</t>
  </si>
  <si>
    <t>./gram</t>
  </si>
  <si>
    <t>g</t>
  </si>
  <si>
    <t>Freight</t>
  </si>
  <si>
    <t>Handling&amp;packaging</t>
  </si>
  <si>
    <t>Up to</t>
  </si>
  <si>
    <t>kg</t>
  </si>
  <si>
    <t xml:space="preserve">up to </t>
  </si>
  <si>
    <t>Gross 6 kg</t>
  </si>
  <si>
    <t>Post</t>
  </si>
  <si>
    <t>Small</t>
  </si>
  <si>
    <t>Packet</t>
  </si>
  <si>
    <t xml:space="preserve">Detail is in "SAL,Surface,EMS" sheet </t>
  </si>
  <si>
    <t xml:space="preserve">Detail is in "Fedex" sheet </t>
  </si>
  <si>
    <t xml:space="preserve">Detail is in "Forwarder" sheet </t>
  </si>
  <si>
    <t xml:space="preserve">Detail is in "Yamato" sheet </t>
  </si>
  <si>
    <t>Gross</t>
  </si>
  <si>
    <t>Flag1</t>
  </si>
  <si>
    <t>This</t>
  </si>
  <si>
    <t>Weight</t>
  </si>
  <si>
    <t>time's</t>
  </si>
  <si>
    <t>Air</t>
  </si>
  <si>
    <t>/kg</t>
  </si>
  <si>
    <t xml:space="preserve">5k Box Freight: Same as up to Max Gross-Weight </t>
  </si>
  <si>
    <t xml:space="preserve">10k Box Freight: Same as up to Max Gross-Weight </t>
  </si>
  <si>
    <t xml:space="preserve">2k Box Freight: Same as up to Max Gross-Weight </t>
  </si>
  <si>
    <t>* Fedex Freight</t>
  </si>
  <si>
    <t># NET(kg)</t>
  </si>
  <si>
    <t>2k</t>
  </si>
  <si>
    <t>10k</t>
  </si>
  <si>
    <t>25k</t>
  </si>
  <si>
    <t># Gross-Weight(kg)x</t>
  </si>
  <si>
    <t>Box</t>
  </si>
  <si>
    <t>Max Gross-Weight:</t>
  </si>
  <si>
    <t>2k Box Freight: The table bellow</t>
  </si>
  <si>
    <t>This time Fedex Freight</t>
  </si>
  <si>
    <t>Box No.</t>
  </si>
  <si>
    <t>Flag1</t>
  </si>
  <si>
    <t>Flag2</t>
  </si>
  <si>
    <t>This time Box number</t>
  </si>
  <si>
    <t>Total</t>
  </si>
  <si>
    <t>This time 2k Box Gross-Weight(Only Last)</t>
  </si>
  <si>
    <t>Toal-</t>
  </si>
  <si>
    <t>Fedex</t>
  </si>
  <si>
    <t>This time</t>
  </si>
  <si>
    <t>Gross-</t>
  </si>
  <si>
    <t>10kg</t>
  </si>
  <si>
    <t>Weight</t>
  </si>
  <si>
    <t>up to</t>
  </si>
  <si>
    <t>Freight</t>
  </si>
  <si>
    <t>Box</t>
  </si>
  <si>
    <t>2k</t>
  </si>
  <si>
    <t>This time 10k Box Gross-Weight(Only Last)</t>
  </si>
  <si>
    <t>This time Each 25k Box Gross-Weight</t>
  </si>
  <si>
    <t xml:space="preserve">10k Box Freight: Same as up to Max Gross-Weight </t>
  </si>
  <si>
    <t xml:space="preserve">25k Box Freight: Same as up to Max Gross-Weight </t>
  </si>
  <si>
    <t xml:space="preserve">Surface Freight: </t>
  </si>
  <si>
    <t xml:space="preserve">Surface Grand Total: </t>
  </si>
  <si>
    <t>Yamato Transport Freight:</t>
  </si>
  <si>
    <t xml:space="preserve">Yamato Transport Freight Grand Total: </t>
  </si>
  <si>
    <t xml:space="preserve">Yamato Transport Freight Grand Total: </t>
  </si>
  <si>
    <t>Good Total(JPY)+Yamato Transport Freight(JPY)</t>
  </si>
  <si>
    <t>This time 5k Box Gross-Weight</t>
  </si>
  <si>
    <t>This time 2k Box Gross-Weight</t>
  </si>
  <si>
    <t>Fedex Freight</t>
  </si>
  <si>
    <t>Good Total(JPY)+Surface Freight(JPY)</t>
  </si>
  <si>
    <t>Payment Fee(%)=</t>
  </si>
  <si>
    <t xml:space="preserve">Case-1 in the table below. Fund is PayPal only. </t>
  </si>
  <si>
    <t>stered</t>
  </si>
  <si>
    <t>Regi-</t>
  </si>
  <si>
    <t xml:space="preserve">1 Registered   </t>
  </si>
  <si>
    <t>Small Packet</t>
  </si>
  <si>
    <t># Gross-Weight(kg)=NET-Weight(kg)x1.1</t>
  </si>
  <si>
    <t>kg step</t>
  </si>
  <si>
    <t>Increase</t>
  </si>
  <si>
    <t>by Gross</t>
  </si>
  <si>
    <t>age</t>
  </si>
  <si>
    <t>Pack-</t>
  </si>
  <si>
    <t>NET gram</t>
  </si>
  <si>
    <t>Propor-</t>
  </si>
  <si>
    <t>Parcel</t>
  </si>
  <si>
    <t>.1-3</t>
  </si>
  <si>
    <t xml:space="preserve">tional to </t>
  </si>
  <si>
    <t>((Good Total(JPY)+SAL Freight(JPY))x</t>
  </si>
  <si>
    <t>(Good Total(JPY)+Surface Freight(JPY))x</t>
  </si>
  <si>
    <t>((Good Total(JPY)+EMS Freight(JPY))x</t>
  </si>
  <si>
    <t>((Good Total(JPY)+Yamato Transport Freight(JPY))x</t>
  </si>
  <si>
    <t>((Good Total(JPY)+Fedex Freight(JPY))x</t>
  </si>
  <si>
    <t>(Good Total(JPY)+Air Forwarder Freight(JPY))x</t>
  </si>
  <si>
    <t>(Good Total(JPY)+Sea Forwarder Freight(JPY))x</t>
  </si>
  <si>
    <t>Time</t>
  </si>
  <si>
    <t xml:space="preserve">Gross-Weight Increasing Ratio </t>
  </si>
  <si>
    <t>100x70</t>
  </si>
  <si>
    <t>Swallowtail Blotting Paper White</t>
  </si>
  <si>
    <t>Spring&amp;Autumn Blotting Paper Black</t>
  </si>
  <si>
    <t>Spring&amp;Autumn Blotting Paper White</t>
  </si>
  <si>
    <t>Swallowtail Blotting Paper Black</t>
  </si>
  <si>
    <t>Goods</t>
  </si>
  <si>
    <t>Net</t>
  </si>
  <si>
    <t>Size</t>
  </si>
  <si>
    <t>Sheets</t>
  </si>
  <si>
    <t>Grams</t>
  </si>
  <si>
    <t>Total</t>
  </si>
  <si>
    <t>Cm</t>
  </si>
  <si>
    <t>JPY</t>
  </si>
  <si>
    <t>Gram</t>
  </si>
  <si>
    <t>QxG</t>
  </si>
  <si>
    <t>G</t>
  </si>
  <si>
    <t>Freight</t>
  </si>
  <si>
    <t>/Pack</t>
  </si>
  <si>
    <t>JPY</t>
  </si>
  <si>
    <t>/Pack JPY</t>
  </si>
  <si>
    <t>TotaM Cost</t>
  </si>
  <si>
    <t>Floral Oil Blotting Paper 100</t>
  </si>
  <si>
    <t>Linen Oil Blotting Paper 100</t>
  </si>
  <si>
    <t>Floral Oil Blotting Paper 10 No Pack</t>
  </si>
  <si>
    <t>Floral Oil Blotting Paper 10</t>
  </si>
  <si>
    <t>Linen Oil Blotting Paper 10</t>
  </si>
  <si>
    <t>Linen Oil Blotting Paper 20</t>
  </si>
  <si>
    <t>Linen Oil Blotting Paper 30</t>
  </si>
  <si>
    <t>Linen Oil Blotting Paper 50</t>
  </si>
  <si>
    <t>Linen Oil Blotting Paper 100</t>
  </si>
  <si>
    <t>Linen Oil Blotting Paper 150</t>
  </si>
  <si>
    <t>Linen Oil Blotting Paper 200</t>
  </si>
  <si>
    <t>70x7000</t>
  </si>
  <si>
    <t>3 rolls</t>
  </si>
  <si>
    <t>70x7000</t>
  </si>
  <si>
    <t>3 rolls</t>
  </si>
  <si>
    <t>Bamboo Charcoal Oil Blotting Paper</t>
  </si>
  <si>
    <t>86x86</t>
  </si>
  <si>
    <t>Floral Oil Blotting Paper 100</t>
  </si>
  <si>
    <t>Order Qty</t>
  </si>
  <si>
    <t>Pack</t>
  </si>
  <si>
    <t>Case</t>
  </si>
  <si>
    <t>Carton</t>
  </si>
  <si>
    <t>P</t>
  </si>
  <si>
    <t>C</t>
  </si>
  <si>
    <t>A</t>
  </si>
  <si>
    <t>Packs</t>
  </si>
  <si>
    <t>Cases</t>
  </si>
  <si>
    <t xml:space="preserve">Carton </t>
  </si>
  <si>
    <t>Total</t>
  </si>
  <si>
    <t>/Case</t>
  </si>
  <si>
    <t>/Carton</t>
  </si>
  <si>
    <t>Price</t>
  </si>
  <si>
    <t>Cost/</t>
  </si>
  <si>
    <t>pcs</t>
  </si>
  <si>
    <t>/Pack</t>
  </si>
  <si>
    <t>PC*</t>
  </si>
  <si>
    <t>Gx</t>
  </si>
  <si>
    <t>CP+</t>
  </si>
  <si>
    <t>CA</t>
  </si>
  <si>
    <t>PC</t>
  </si>
  <si>
    <t>PA</t>
  </si>
  <si>
    <t>NA</t>
  </si>
  <si>
    <t>FC</t>
  </si>
  <si>
    <t>CP</t>
  </si>
  <si>
    <t>AP</t>
  </si>
  <si>
    <t>TC</t>
  </si>
  <si>
    <t xml:space="preserve"> 10-14days</t>
  </si>
  <si>
    <t xml:space="preserve"> 60days</t>
  </si>
  <si>
    <t xml:space="preserve"> 5-8 days</t>
  </si>
  <si>
    <t>PP</t>
  </si>
  <si>
    <t>Qty</t>
  </si>
  <si>
    <t>Q</t>
  </si>
  <si>
    <t>Packs</t>
  </si>
  <si>
    <t>Grams</t>
  </si>
  <si>
    <t>Carton</t>
  </si>
  <si>
    <t>Case</t>
  </si>
  <si>
    <t xml:space="preserve">Oil Blotting Paper Good Total is JPY3,000 or more </t>
  </si>
  <si>
    <t>Any Oil Blotting Paper Good Total</t>
  </si>
  <si>
    <t xml:space="preserve">Oil Blotting Paper Good Total is JPY10,00 or more </t>
  </si>
  <si>
    <t xml:space="preserve">Oil Blotting Paper Good Total is JPY50,000 or more </t>
  </si>
  <si>
    <t>Oil Blotting Paper Provisional Invoice</t>
  </si>
  <si>
    <t>PPxP+</t>
  </si>
  <si>
    <t>CPxPCxC+</t>
  </si>
  <si>
    <t>CPxPAxA</t>
  </si>
  <si>
    <t>If input Freight/NET in</t>
  </si>
  <si>
    <t>cell,</t>
  </si>
  <si>
    <t>Freight</t>
  </si>
  <si>
    <t>Cost/</t>
  </si>
  <si>
    <t>gram</t>
  </si>
  <si>
    <t>Freight Cost/Pack can be calculated.</t>
  </si>
  <si>
    <t>Now 1.00 is being input.</t>
  </si>
  <si>
    <t>Floral Oil Blotting Paper 20</t>
  </si>
  <si>
    <t>Floral Oil Blotting Paper 30</t>
  </si>
  <si>
    <t>Floral Oil Blotting Paper 50</t>
  </si>
  <si>
    <t>Floral Oil Blotting Paper 150</t>
  </si>
  <si>
    <t>Cactus Oil Blotting Paper 10 No Pack</t>
  </si>
  <si>
    <t>Cactus Oil Blotting Paper 10</t>
  </si>
  <si>
    <t>Cactus Oil Blotting Paper 20</t>
  </si>
  <si>
    <t>Cactus Oil Blotting Paper 30</t>
  </si>
  <si>
    <t>Cactus Oil Blotting Paper 50</t>
  </si>
  <si>
    <t>Cactus Oil Blotting Paper 100</t>
  </si>
  <si>
    <t>Cactus Oil Blotting Paper 150</t>
  </si>
  <si>
    <t xml:space="preserve">Linen Oil Blotting Paper 10 No Pack </t>
  </si>
  <si>
    <t xml:space="preserve">Stand Linen Blotting Paper 10 No Pack </t>
  </si>
  <si>
    <t>Stand Linen Blotting Paper 10</t>
  </si>
  <si>
    <t>Stand Linen Blotting Paper 20</t>
  </si>
  <si>
    <t>Stand Linen Blotting Paper 30</t>
  </si>
  <si>
    <t>Stand Linen Blotting Paper 50</t>
  </si>
  <si>
    <t>Stand Linen Blotting Paper 100</t>
  </si>
  <si>
    <t>Stand Linen Blotting Paper 150</t>
  </si>
  <si>
    <t>Stand Linen Blotting Paper 200</t>
  </si>
  <si>
    <t xml:space="preserve">Sepia Linen Blotting Paper 10 No Pack </t>
  </si>
  <si>
    <t>Sepia Linen Blotting Paper 10</t>
  </si>
  <si>
    <t>Sepia Linen Blotting Paper 20</t>
  </si>
  <si>
    <t>Sepia Linen Blotting Paper 30</t>
  </si>
  <si>
    <t>Sepia Linen Blotting Paper 50</t>
  </si>
  <si>
    <t>Sepia Linen Blotting Paper 100</t>
  </si>
  <si>
    <t>Sepia Linen Blotting Paper 150</t>
  </si>
  <si>
    <t>Sepia Linen Blotting Paper 200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</si>
</sst>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0_ "/>
    <numFmt numFmtId="186" formatCode="0.00_ "/>
    <numFmt numFmtId="187" formatCode="0.0_ "/>
    <numFmt numFmtId="188" formatCode="#,##0.0_);[Red]\(#,##0.0\)"/>
    <numFmt numFmtId="189" formatCode="0_);[Red]\(0\)"/>
    <numFmt numFmtId="190" formatCode="0.00_);[Red]\(0.00\)"/>
    <numFmt numFmtId="191" formatCode="#,##0.00_ "/>
    <numFmt numFmtId="192" formatCode="0.0_);[Red]\(0.0\)"/>
    <numFmt numFmtId="193" formatCode="#,##0.0_ "/>
    <numFmt numFmtId="194" formatCode="#,##0.0000_ "/>
    <numFmt numFmtId="195" formatCode="#,##0.000_ "/>
    <numFmt numFmtId="196" formatCode="#,##0.000_);[Red]\(#,##0.000\)"/>
    <numFmt numFmtId="197" formatCode="#,##0.0000_);[Red]\(#,##0.0000\)"/>
    <numFmt numFmtId="198" formatCode="#,##0.00000_);[Red]\(#,##0.00000\)"/>
    <numFmt numFmtId="199" formatCode="#,##0_ ;[Red]\-#,##0\ "/>
    <numFmt numFmtId="200" formatCode="#,##0.0;[Red]\-#,##0.0"/>
    <numFmt numFmtId="201" formatCode="#,##0.00_ ;[Red]\-#,##0.00\ "/>
    <numFmt numFmtId="202" formatCode="#,##0.000;[Red]\-#,##0.000"/>
    <numFmt numFmtId="203" formatCode="#,##0_);[Red]\(#,##0\)"/>
    <numFmt numFmtId="204" formatCode="#,##0.00_);[Red]\(#,##0.00\)"/>
    <numFmt numFmtId="205" formatCode="#,##0.0_ ;[Red]\-#,##0.0\ "/>
    <numFmt numFmtId="206" formatCode="#,##0.00000;[Red]\-#,##0.00000"/>
    <numFmt numFmtId="207" formatCode="#,##0.0000;[Red]\-#,##0.0000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0"/>
      <name val="Century"/>
      <family val="1"/>
    </font>
    <font>
      <b/>
      <sz val="10"/>
      <name val="Century"/>
      <family val="1"/>
    </font>
    <font>
      <sz val="10"/>
      <color indexed="12"/>
      <name val="Century"/>
      <family val="1"/>
    </font>
    <font>
      <sz val="12"/>
      <name val="Century"/>
      <family val="1"/>
    </font>
    <font>
      <sz val="11"/>
      <name val="Century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Century"/>
      <family val="1"/>
    </font>
    <font>
      <sz val="8"/>
      <name val="Century"/>
      <family val="1"/>
    </font>
    <font>
      <b/>
      <sz val="12"/>
      <name val="Century"/>
      <family val="1"/>
    </font>
    <font>
      <b/>
      <sz val="11"/>
      <name val="Century"/>
      <family val="1"/>
    </font>
    <font>
      <sz val="12"/>
      <color indexed="12"/>
      <name val="Century"/>
      <family val="1"/>
    </font>
    <font>
      <sz val="11"/>
      <color indexed="12"/>
      <name val="Century"/>
      <family val="1"/>
    </font>
    <font>
      <sz val="12"/>
      <color indexed="20"/>
      <name val="Century"/>
      <family val="1"/>
    </font>
    <font>
      <sz val="11"/>
      <color indexed="20"/>
      <name val="Century"/>
      <family val="1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10"/>
      <color indexed="12"/>
      <name val="Century"/>
      <family val="1"/>
    </font>
    <font>
      <sz val="9"/>
      <color indexed="12"/>
      <name val="Century"/>
      <family val="1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DashDot"/>
    </border>
    <border>
      <left style="thin"/>
      <right>
        <color indexed="63"/>
      </right>
      <top style="thin"/>
      <bottom style="mediumDashDot"/>
    </border>
    <border>
      <left>
        <color indexed="63"/>
      </left>
      <right style="thin"/>
      <top style="thin"/>
      <bottom style="mediumDashDot"/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medium"/>
      <bottom style="medium"/>
    </border>
    <border>
      <left style="thick"/>
      <right style="thin"/>
      <top style="thin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mediumDashDot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07">
    <xf numFmtId="0" fontId="0" fillId="0" borderId="0" xfId="0" applyAlignment="1">
      <alignment/>
    </xf>
    <xf numFmtId="38" fontId="2" fillId="0" borderId="0" xfId="0" applyNumberFormat="1" applyFont="1" applyAlignment="1">
      <alignment/>
    </xf>
    <xf numFmtId="38" fontId="2" fillId="0" borderId="1" xfId="0" applyNumberFormat="1" applyFont="1" applyBorder="1" applyAlignment="1">
      <alignment/>
    </xf>
    <xf numFmtId="38" fontId="2" fillId="0" borderId="2" xfId="0" applyNumberFormat="1" applyFont="1" applyBorder="1" applyAlignment="1">
      <alignment/>
    </xf>
    <xf numFmtId="38" fontId="2" fillId="0" borderId="3" xfId="0" applyNumberFormat="1" applyFont="1" applyBorder="1" applyAlignment="1">
      <alignment/>
    </xf>
    <xf numFmtId="38" fontId="2" fillId="0" borderId="4" xfId="0" applyNumberFormat="1" applyFont="1" applyBorder="1" applyAlignment="1">
      <alignment/>
    </xf>
    <xf numFmtId="38" fontId="2" fillId="0" borderId="5" xfId="0" applyNumberFormat="1" applyFont="1" applyBorder="1" applyAlignment="1">
      <alignment/>
    </xf>
    <xf numFmtId="38" fontId="2" fillId="0" borderId="6" xfId="0" applyNumberFormat="1" applyFont="1" applyBorder="1" applyAlignment="1">
      <alignment/>
    </xf>
    <xf numFmtId="38" fontId="2" fillId="0" borderId="7" xfId="0" applyNumberFormat="1" applyFont="1" applyBorder="1" applyAlignment="1">
      <alignment/>
    </xf>
    <xf numFmtId="38" fontId="2" fillId="0" borderId="8" xfId="0" applyNumberFormat="1" applyFont="1" applyBorder="1" applyAlignment="1">
      <alignment/>
    </xf>
    <xf numFmtId="38" fontId="2" fillId="0" borderId="9" xfId="0" applyNumberFormat="1" applyFont="1" applyBorder="1" applyAlignment="1">
      <alignment/>
    </xf>
    <xf numFmtId="38" fontId="3" fillId="0" borderId="0" xfId="0" applyNumberFormat="1" applyFont="1" applyAlignment="1">
      <alignment/>
    </xf>
    <xf numFmtId="38" fontId="2" fillId="0" borderId="0" xfId="0" applyNumberFormat="1" applyFont="1" applyFill="1" applyAlignment="1">
      <alignment/>
    </xf>
    <xf numFmtId="38" fontId="2" fillId="0" borderId="0" xfId="0" applyNumberFormat="1" applyFont="1" applyBorder="1" applyAlignment="1">
      <alignment/>
    </xf>
    <xf numFmtId="38" fontId="2" fillId="0" borderId="10" xfId="0" applyNumberFormat="1" applyFont="1" applyBorder="1" applyAlignment="1">
      <alignment/>
    </xf>
    <xf numFmtId="38" fontId="2" fillId="0" borderId="11" xfId="0" applyNumberFormat="1" applyFont="1" applyBorder="1" applyAlignment="1">
      <alignment/>
    </xf>
    <xf numFmtId="38" fontId="2" fillId="0" borderId="12" xfId="0" applyNumberFormat="1" applyFont="1" applyBorder="1" applyAlignment="1">
      <alignment/>
    </xf>
    <xf numFmtId="38" fontId="2" fillId="0" borderId="13" xfId="0" applyNumberFormat="1" applyFont="1" applyBorder="1" applyAlignment="1">
      <alignment/>
    </xf>
    <xf numFmtId="49" fontId="2" fillId="0" borderId="6" xfId="0" applyNumberFormat="1" applyFont="1" applyBorder="1" applyAlignment="1">
      <alignment/>
    </xf>
    <xf numFmtId="40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4" xfId="0" applyNumberFormat="1" applyFont="1" applyBorder="1" applyAlignment="1">
      <alignment/>
    </xf>
    <xf numFmtId="49" fontId="2" fillId="0" borderId="5" xfId="0" applyNumberFormat="1" applyFont="1" applyBorder="1" applyAlignment="1">
      <alignment/>
    </xf>
    <xf numFmtId="38" fontId="2" fillId="0" borderId="14" xfId="0" applyNumberFormat="1" applyFont="1" applyBorder="1" applyAlignment="1">
      <alignment/>
    </xf>
    <xf numFmtId="38" fontId="5" fillId="0" borderId="0" xfId="0" applyNumberFormat="1" applyFont="1" applyBorder="1" applyAlignment="1">
      <alignment/>
    </xf>
    <xf numFmtId="38" fontId="6" fillId="0" borderId="0" xfId="0" applyNumberFormat="1" applyFont="1" applyAlignment="1">
      <alignment/>
    </xf>
    <xf numFmtId="38" fontId="6" fillId="0" borderId="0" xfId="0" applyNumberFormat="1" applyFont="1" applyBorder="1" applyAlignment="1">
      <alignment/>
    </xf>
    <xf numFmtId="38" fontId="5" fillId="0" borderId="0" xfId="0" applyNumberFormat="1" applyFont="1" applyAlignment="1">
      <alignment horizontal="right"/>
    </xf>
    <xf numFmtId="38" fontId="2" fillId="0" borderId="15" xfId="0" applyNumberFormat="1" applyFont="1" applyBorder="1" applyAlignment="1">
      <alignment/>
    </xf>
    <xf numFmtId="38" fontId="2" fillId="2" borderId="6" xfId="0" applyNumberFormat="1" applyFont="1" applyFill="1" applyBorder="1" applyAlignment="1">
      <alignment/>
    </xf>
    <xf numFmtId="38" fontId="2" fillId="3" borderId="6" xfId="0" applyNumberFormat="1" applyFont="1" applyFill="1" applyBorder="1" applyAlignment="1">
      <alignment/>
    </xf>
    <xf numFmtId="38" fontId="2" fillId="3" borderId="5" xfId="0" applyNumberFormat="1" applyFont="1" applyFill="1" applyBorder="1" applyAlignment="1">
      <alignment/>
    </xf>
    <xf numFmtId="38" fontId="2" fillId="3" borderId="4" xfId="0" applyNumberFormat="1" applyFont="1" applyFill="1" applyBorder="1" applyAlignment="1">
      <alignment/>
    </xf>
    <xf numFmtId="38" fontId="2" fillId="3" borderId="7" xfId="0" applyNumberFormat="1" applyFont="1" applyFill="1" applyBorder="1" applyAlignment="1">
      <alignment/>
    </xf>
    <xf numFmtId="202" fontId="2" fillId="0" borderId="0" xfId="0" applyNumberFormat="1" applyFont="1" applyAlignment="1">
      <alignment/>
    </xf>
    <xf numFmtId="38" fontId="10" fillId="0" borderId="0" xfId="0" applyNumberFormat="1" applyFont="1" applyBorder="1" applyAlignment="1">
      <alignment horizontal="left"/>
    </xf>
    <xf numFmtId="38" fontId="10" fillId="0" borderId="9" xfId="0" applyNumberFormat="1" applyFont="1" applyBorder="1" applyAlignment="1">
      <alignment horizontal="left"/>
    </xf>
    <xf numFmtId="38" fontId="9" fillId="0" borderId="0" xfId="0" applyNumberFormat="1" applyFont="1" applyBorder="1" applyAlignment="1">
      <alignment horizontal="left"/>
    </xf>
    <xf numFmtId="38" fontId="10" fillId="0" borderId="0" xfId="0" applyNumberFormat="1" applyFont="1" applyBorder="1" applyAlignment="1">
      <alignment horizontal="center"/>
    </xf>
    <xf numFmtId="38" fontId="6" fillId="0" borderId="0" xfId="0" applyNumberFormat="1" applyFont="1" applyBorder="1" applyAlignment="1">
      <alignment horizontal="left"/>
    </xf>
    <xf numFmtId="38" fontId="6" fillId="0" borderId="0" xfId="0" applyNumberFormat="1" applyFont="1" applyAlignment="1">
      <alignment horizontal="left"/>
    </xf>
    <xf numFmtId="40" fontId="6" fillId="0" borderId="0" xfId="0" applyNumberFormat="1" applyFont="1" applyBorder="1" applyAlignment="1">
      <alignment horizontal="right"/>
    </xf>
    <xf numFmtId="200" fontId="6" fillId="0" borderId="0" xfId="0" applyNumberFormat="1" applyFont="1" applyBorder="1" applyAlignment="1">
      <alignment horizontal="center"/>
    </xf>
    <xf numFmtId="200" fontId="6" fillId="3" borderId="10" xfId="0" applyNumberFormat="1" applyFont="1" applyFill="1" applyBorder="1" applyAlignment="1">
      <alignment horizontal="center"/>
    </xf>
    <xf numFmtId="200" fontId="6" fillId="4" borderId="10" xfId="0" applyNumberFormat="1" applyFont="1" applyFill="1" applyBorder="1" applyAlignment="1">
      <alignment horizontal="center"/>
    </xf>
    <xf numFmtId="200" fontId="6" fillId="0" borderId="14" xfId="0" applyNumberFormat="1" applyFont="1" applyBorder="1" applyAlignment="1">
      <alignment horizontal="center"/>
    </xf>
    <xf numFmtId="200" fontId="10" fillId="3" borderId="0" xfId="0" applyNumberFormat="1" applyFont="1" applyFill="1" applyBorder="1" applyAlignment="1">
      <alignment horizontal="right"/>
    </xf>
    <xf numFmtId="200" fontId="10" fillId="4" borderId="0" xfId="0" applyNumberFormat="1" applyFont="1" applyFill="1" applyBorder="1" applyAlignment="1">
      <alignment horizontal="right"/>
    </xf>
    <xf numFmtId="38" fontId="6" fillId="0" borderId="11" xfId="0" applyNumberFormat="1" applyFont="1" applyBorder="1" applyAlignment="1">
      <alignment horizontal="left"/>
    </xf>
    <xf numFmtId="38" fontId="6" fillId="0" borderId="10" xfId="0" applyNumberFormat="1" applyFont="1" applyBorder="1" applyAlignment="1">
      <alignment horizontal="left"/>
    </xf>
    <xf numFmtId="200" fontId="12" fillId="0" borderId="9" xfId="0" applyNumberFormat="1" applyFont="1" applyBorder="1" applyAlignment="1">
      <alignment horizontal="left"/>
    </xf>
    <xf numFmtId="200" fontId="6" fillId="0" borderId="0" xfId="0" applyNumberFormat="1" applyFont="1" applyBorder="1" applyAlignment="1">
      <alignment horizontal="left"/>
    </xf>
    <xf numFmtId="200" fontId="3" fillId="0" borderId="12" xfId="0" applyNumberFormat="1" applyFont="1" applyBorder="1" applyAlignment="1">
      <alignment horizontal="left"/>
    </xf>
    <xf numFmtId="200" fontId="2" fillId="0" borderId="10" xfId="0" applyNumberFormat="1" applyFont="1" applyBorder="1" applyAlignment="1">
      <alignment horizontal="left"/>
    </xf>
    <xf numFmtId="200" fontId="2" fillId="0" borderId="10" xfId="0" applyNumberFormat="1" applyFont="1" applyBorder="1" applyAlignment="1">
      <alignment horizontal="center"/>
    </xf>
    <xf numFmtId="200" fontId="3" fillId="0" borderId="10" xfId="0" applyNumberFormat="1" applyFont="1" applyBorder="1" applyAlignment="1">
      <alignment horizontal="center"/>
    </xf>
    <xf numFmtId="200" fontId="6" fillId="0" borderId="8" xfId="0" applyNumberFormat="1" applyFont="1" applyBorder="1" applyAlignment="1">
      <alignment horizontal="left"/>
    </xf>
    <xf numFmtId="200" fontId="6" fillId="0" borderId="11" xfId="0" applyNumberFormat="1" applyFont="1" applyBorder="1" applyAlignment="1">
      <alignment horizontal="center"/>
    </xf>
    <xf numFmtId="200" fontId="6" fillId="3" borderId="11" xfId="0" applyNumberFormat="1" applyFont="1" applyFill="1" applyBorder="1" applyAlignment="1">
      <alignment horizontal="center"/>
    </xf>
    <xf numFmtId="200" fontId="6" fillId="4" borderId="11" xfId="0" applyNumberFormat="1" applyFont="1" applyFill="1" applyBorder="1" applyAlignment="1">
      <alignment horizontal="center"/>
    </xf>
    <xf numFmtId="200" fontId="6" fillId="0" borderId="3" xfId="0" applyNumberFormat="1" applyFont="1" applyBorder="1" applyAlignment="1">
      <alignment horizontal="center"/>
    </xf>
    <xf numFmtId="38" fontId="10" fillId="0" borderId="1" xfId="0" applyNumberFormat="1" applyFont="1" applyBorder="1" applyAlignment="1">
      <alignment horizontal="left"/>
    </xf>
    <xf numFmtId="38" fontId="10" fillId="0" borderId="6" xfId="0" applyNumberFormat="1" applyFont="1" applyBorder="1" applyAlignment="1">
      <alignment horizontal="right"/>
    </xf>
    <xf numFmtId="200" fontId="10" fillId="0" borderId="9" xfId="0" applyNumberFormat="1" applyFont="1" applyBorder="1" applyAlignment="1">
      <alignment horizontal="left"/>
    </xf>
    <xf numFmtId="200" fontId="10" fillId="0" borderId="0" xfId="0" applyNumberFormat="1" applyFont="1" applyBorder="1" applyAlignment="1">
      <alignment horizontal="left"/>
    </xf>
    <xf numFmtId="200" fontId="6" fillId="0" borderId="0" xfId="0" applyNumberFormat="1" applyFont="1" applyFill="1" applyBorder="1" applyAlignment="1">
      <alignment horizontal="center"/>
    </xf>
    <xf numFmtId="200" fontId="6" fillId="0" borderId="4" xfId="0" applyNumberFormat="1" applyFont="1" applyBorder="1" applyAlignment="1">
      <alignment horizontal="center"/>
    </xf>
    <xf numFmtId="38" fontId="10" fillId="0" borderId="10" xfId="0" applyNumberFormat="1" applyFont="1" applyBorder="1" applyAlignment="1">
      <alignment horizontal="center"/>
    </xf>
    <xf numFmtId="38" fontId="6" fillId="0" borderId="8" xfId="0" applyNumberFormat="1" applyFont="1" applyBorder="1" applyAlignment="1">
      <alignment horizontal="left"/>
    </xf>
    <xf numFmtId="38" fontId="6" fillId="0" borderId="9" xfId="0" applyNumberFormat="1" applyFont="1" applyBorder="1" applyAlignment="1">
      <alignment horizontal="left"/>
    </xf>
    <xf numFmtId="38" fontId="14" fillId="0" borderId="0" xfId="0" applyNumberFormat="1" applyFont="1" applyBorder="1" applyAlignment="1">
      <alignment horizontal="left"/>
    </xf>
    <xf numFmtId="38" fontId="6" fillId="0" borderId="12" xfId="0" applyNumberFormat="1" applyFont="1" applyBorder="1" applyAlignment="1">
      <alignment horizontal="left"/>
    </xf>
    <xf numFmtId="200" fontId="2" fillId="0" borderId="9" xfId="0" applyNumberFormat="1" applyFont="1" applyBorder="1" applyAlignment="1">
      <alignment horizontal="left"/>
    </xf>
    <xf numFmtId="200" fontId="2" fillId="0" borderId="12" xfId="0" applyNumberFormat="1" applyFont="1" applyBorder="1" applyAlignment="1">
      <alignment horizontal="left"/>
    </xf>
    <xf numFmtId="38" fontId="2" fillId="0" borderId="9" xfId="0" applyNumberFormat="1" applyFont="1" applyBorder="1" applyAlignment="1">
      <alignment horizontal="left"/>
    </xf>
    <xf numFmtId="200" fontId="2" fillId="0" borderId="5" xfId="0" applyNumberFormat="1" applyFont="1" applyBorder="1" applyAlignment="1">
      <alignment horizontal="right"/>
    </xf>
    <xf numFmtId="200" fontId="2" fillId="0" borderId="0" xfId="0" applyNumberFormat="1" applyFont="1" applyBorder="1" applyAlignment="1">
      <alignment horizontal="right"/>
    </xf>
    <xf numFmtId="200" fontId="2" fillId="3" borderId="0" xfId="0" applyNumberFormat="1" applyFont="1" applyFill="1" applyBorder="1" applyAlignment="1">
      <alignment horizontal="right"/>
    </xf>
    <xf numFmtId="200" fontId="2" fillId="4" borderId="0" xfId="0" applyNumberFormat="1" applyFont="1" applyFill="1" applyBorder="1" applyAlignment="1">
      <alignment horizontal="right"/>
    </xf>
    <xf numFmtId="200" fontId="2" fillId="0" borderId="13" xfId="0" applyNumberFormat="1" applyFont="1" applyBorder="1" applyAlignment="1">
      <alignment horizontal="right"/>
    </xf>
    <xf numFmtId="200" fontId="2" fillId="0" borderId="7" xfId="0" applyNumberFormat="1" applyFont="1" applyBorder="1" applyAlignment="1">
      <alignment horizontal="right"/>
    </xf>
    <xf numFmtId="200" fontId="2" fillId="3" borderId="10" xfId="0" applyNumberFormat="1" applyFont="1" applyFill="1" applyBorder="1" applyAlignment="1">
      <alignment horizontal="right"/>
    </xf>
    <xf numFmtId="200" fontId="2" fillId="4" borderId="10" xfId="0" applyNumberFormat="1" applyFont="1" applyFill="1" applyBorder="1" applyAlignment="1">
      <alignment horizontal="right"/>
    </xf>
    <xf numFmtId="38" fontId="9" fillId="0" borderId="9" xfId="0" applyNumberFormat="1" applyFont="1" applyBorder="1" applyAlignment="1">
      <alignment horizontal="center"/>
    </xf>
    <xf numFmtId="38" fontId="9" fillId="0" borderId="0" xfId="0" applyNumberFormat="1" applyFont="1" applyBorder="1" applyAlignment="1">
      <alignment horizontal="center"/>
    </xf>
    <xf numFmtId="38" fontId="9" fillId="3" borderId="0" xfId="0" applyNumberFormat="1" applyFont="1" applyFill="1" applyBorder="1" applyAlignment="1">
      <alignment horizontal="center"/>
    </xf>
    <xf numFmtId="38" fontId="9" fillId="4" borderId="0" xfId="0" applyNumberFormat="1" applyFont="1" applyFill="1" applyBorder="1" applyAlignment="1">
      <alignment horizontal="center"/>
    </xf>
    <xf numFmtId="38" fontId="9" fillId="0" borderId="13" xfId="0" applyNumberFormat="1" applyFont="1" applyBorder="1" applyAlignment="1">
      <alignment horizontal="center"/>
    </xf>
    <xf numFmtId="38" fontId="2" fillId="0" borderId="0" xfId="0" applyNumberFormat="1" applyFont="1" applyBorder="1" applyAlignment="1">
      <alignment horizontal="center"/>
    </xf>
    <xf numFmtId="38" fontId="2" fillId="0" borderId="10" xfId="0" applyNumberFormat="1" applyFont="1" applyBorder="1" applyAlignment="1">
      <alignment horizontal="center"/>
    </xf>
    <xf numFmtId="200" fontId="2" fillId="0" borderId="0" xfId="0" applyNumberFormat="1" applyFont="1" applyBorder="1" applyAlignment="1">
      <alignment/>
    </xf>
    <xf numFmtId="200" fontId="2" fillId="0" borderId="9" xfId="0" applyNumberFormat="1" applyFont="1" applyBorder="1" applyAlignment="1">
      <alignment/>
    </xf>
    <xf numFmtId="38" fontId="6" fillId="4" borderId="6" xfId="0" applyNumberFormat="1" applyFont="1" applyFill="1" applyBorder="1" applyAlignment="1">
      <alignment horizontal="right"/>
    </xf>
    <xf numFmtId="38" fontId="6" fillId="0" borderId="0" xfId="0" applyNumberFormat="1" applyFont="1" applyBorder="1" applyAlignment="1">
      <alignment horizontal="center"/>
    </xf>
    <xf numFmtId="38" fontId="2" fillId="0" borderId="16" xfId="0" applyNumberFormat="1" applyFont="1" applyBorder="1" applyAlignment="1">
      <alignment/>
    </xf>
    <xf numFmtId="38" fontId="2" fillId="0" borderId="2" xfId="0" applyNumberFormat="1" applyFont="1" applyBorder="1" applyAlignment="1">
      <alignment/>
    </xf>
    <xf numFmtId="38" fontId="4" fillId="0" borderId="2" xfId="0" applyNumberFormat="1" applyFont="1" applyBorder="1" applyAlignment="1">
      <alignment/>
    </xf>
    <xf numFmtId="38" fontId="2" fillId="0" borderId="17" xfId="0" applyNumberFormat="1" applyFont="1" applyBorder="1" applyAlignment="1">
      <alignment/>
    </xf>
    <xf numFmtId="200" fontId="4" fillId="0" borderId="2" xfId="0" applyNumberFormat="1" applyFont="1" applyBorder="1" applyAlignment="1">
      <alignment/>
    </xf>
    <xf numFmtId="202" fontId="2" fillId="0" borderId="2" xfId="0" applyNumberFormat="1" applyFont="1" applyBorder="1" applyAlignment="1">
      <alignment/>
    </xf>
    <xf numFmtId="202" fontId="2" fillId="0" borderId="17" xfId="0" applyNumberFormat="1" applyFont="1" applyBorder="1" applyAlignment="1">
      <alignment/>
    </xf>
    <xf numFmtId="0" fontId="2" fillId="0" borderId="6" xfId="0" applyFont="1" applyBorder="1" applyAlignment="1">
      <alignment/>
    </xf>
    <xf numFmtId="38" fontId="2" fillId="0" borderId="11" xfId="0" applyNumberFormat="1" applyFont="1" applyBorder="1" applyAlignment="1">
      <alignment horizontal="center"/>
    </xf>
    <xf numFmtId="200" fontId="6" fillId="0" borderId="0" xfId="0" applyNumberFormat="1" applyFont="1" applyBorder="1" applyAlignment="1">
      <alignment horizontal="right"/>
    </xf>
    <xf numFmtId="200" fontId="4" fillId="0" borderId="0" xfId="0" applyNumberFormat="1" applyFont="1" applyBorder="1" applyAlignment="1">
      <alignment horizontal="left"/>
    </xf>
    <xf numFmtId="200" fontId="2" fillId="0" borderId="0" xfId="0" applyNumberFormat="1" applyFont="1" applyBorder="1" applyAlignment="1">
      <alignment horizontal="left"/>
    </xf>
    <xf numFmtId="38" fontId="6" fillId="3" borderId="0" xfId="0" applyNumberFormat="1" applyFont="1" applyFill="1" applyBorder="1" applyAlignment="1">
      <alignment/>
    </xf>
    <xf numFmtId="200" fontId="6" fillId="5" borderId="11" xfId="0" applyNumberFormat="1" applyFont="1" applyFill="1" applyBorder="1" applyAlignment="1">
      <alignment horizontal="center"/>
    </xf>
    <xf numFmtId="200" fontId="10" fillId="0" borderId="0" xfId="0" applyNumberFormat="1" applyFont="1" applyBorder="1" applyAlignment="1">
      <alignment horizontal="right"/>
    </xf>
    <xf numFmtId="200" fontId="10" fillId="5" borderId="0" xfId="0" applyNumberFormat="1" applyFont="1" applyFill="1" applyBorder="1" applyAlignment="1">
      <alignment horizontal="right"/>
    </xf>
    <xf numFmtId="200" fontId="10" fillId="0" borderId="13" xfId="0" applyNumberFormat="1" applyFont="1" applyBorder="1" applyAlignment="1">
      <alignment horizontal="right"/>
    </xf>
    <xf numFmtId="38" fontId="9" fillId="5" borderId="0" xfId="0" applyNumberFormat="1" applyFont="1" applyFill="1" applyBorder="1" applyAlignment="1">
      <alignment horizontal="center"/>
    </xf>
    <xf numFmtId="200" fontId="2" fillId="5" borderId="10" xfId="0" applyNumberFormat="1" applyFont="1" applyFill="1" applyBorder="1" applyAlignment="1">
      <alignment horizontal="center"/>
    </xf>
    <xf numFmtId="200" fontId="6" fillId="0" borderId="2" xfId="0" applyNumberFormat="1" applyFont="1" applyBorder="1" applyAlignment="1">
      <alignment horizontal="center"/>
    </xf>
    <xf numFmtId="200" fontId="2" fillId="5" borderId="0" xfId="0" applyNumberFormat="1" applyFont="1" applyFill="1" applyBorder="1" applyAlignment="1">
      <alignment horizontal="right"/>
    </xf>
    <xf numFmtId="200" fontId="2" fillId="5" borderId="10" xfId="0" applyNumberFormat="1" applyFont="1" applyFill="1" applyBorder="1" applyAlignment="1">
      <alignment horizontal="right"/>
    </xf>
    <xf numFmtId="38" fontId="6" fillId="0" borderId="0" xfId="0" applyNumberFormat="1" applyFont="1" applyFill="1" applyBorder="1" applyAlignment="1">
      <alignment horizontal="left"/>
    </xf>
    <xf numFmtId="200" fontId="6" fillId="0" borderId="11" xfId="0" applyNumberFormat="1" applyFont="1" applyFill="1" applyBorder="1" applyAlignment="1">
      <alignment horizontal="center"/>
    </xf>
    <xf numFmtId="200" fontId="10" fillId="0" borderId="0" xfId="0" applyNumberFormat="1" applyFont="1" applyFill="1" applyBorder="1" applyAlignment="1">
      <alignment horizontal="right"/>
    </xf>
    <xf numFmtId="38" fontId="9" fillId="0" borderId="0" xfId="0" applyNumberFormat="1" applyFont="1" applyFill="1" applyBorder="1" applyAlignment="1">
      <alignment horizontal="center"/>
    </xf>
    <xf numFmtId="200" fontId="6" fillId="0" borderId="10" xfId="0" applyNumberFormat="1" applyFont="1" applyFill="1" applyBorder="1" applyAlignment="1">
      <alignment horizontal="center"/>
    </xf>
    <xf numFmtId="200" fontId="6" fillId="0" borderId="18" xfId="0" applyNumberFormat="1" applyFont="1" applyFill="1" applyBorder="1" applyAlignment="1">
      <alignment horizontal="center"/>
    </xf>
    <xf numFmtId="38" fontId="10" fillId="0" borderId="18" xfId="0" applyNumberFormat="1" applyFont="1" applyBorder="1" applyAlignment="1">
      <alignment horizontal="center"/>
    </xf>
    <xf numFmtId="200" fontId="2" fillId="0" borderId="0" xfId="0" applyNumberFormat="1" applyFont="1" applyFill="1" applyBorder="1" applyAlignment="1">
      <alignment horizontal="right"/>
    </xf>
    <xf numFmtId="200" fontId="2" fillId="0" borderId="10" xfId="0" applyNumberFormat="1" applyFont="1" applyFill="1" applyBorder="1" applyAlignment="1">
      <alignment horizontal="right"/>
    </xf>
    <xf numFmtId="38" fontId="10" fillId="0" borderId="0" xfId="0" applyNumberFormat="1" applyFont="1" applyFill="1" applyBorder="1" applyAlignment="1">
      <alignment horizontal="left"/>
    </xf>
    <xf numFmtId="200" fontId="10" fillId="0" borderId="0" xfId="0" applyNumberFormat="1" applyFont="1" applyBorder="1" applyAlignment="1">
      <alignment horizontal="center"/>
    </xf>
    <xf numFmtId="200" fontId="10" fillId="5" borderId="0" xfId="0" applyNumberFormat="1" applyFont="1" applyFill="1" applyBorder="1" applyAlignment="1">
      <alignment horizontal="center"/>
    </xf>
    <xf numFmtId="200" fontId="10" fillId="3" borderId="0" xfId="0" applyNumberFormat="1" applyFont="1" applyFill="1" applyBorder="1" applyAlignment="1">
      <alignment horizontal="center"/>
    </xf>
    <xf numFmtId="200" fontId="10" fillId="4" borderId="0" xfId="0" applyNumberFormat="1" applyFont="1" applyFill="1" applyBorder="1" applyAlignment="1">
      <alignment horizontal="center"/>
    </xf>
    <xf numFmtId="200" fontId="10" fillId="0" borderId="0" xfId="0" applyNumberFormat="1" applyFont="1" applyFill="1" applyBorder="1" applyAlignment="1">
      <alignment horizontal="center"/>
    </xf>
    <xf numFmtId="200" fontId="2" fillId="0" borderId="12" xfId="0" applyNumberFormat="1" applyFont="1" applyBorder="1" applyAlignment="1">
      <alignment horizontal="right"/>
    </xf>
    <xf numFmtId="200" fontId="2" fillId="0" borderId="14" xfId="0" applyNumberFormat="1" applyFont="1" applyBorder="1" applyAlignment="1">
      <alignment horizontal="right"/>
    </xf>
    <xf numFmtId="38" fontId="2" fillId="0" borderId="19" xfId="0" applyNumberFormat="1" applyFont="1" applyBorder="1" applyAlignment="1">
      <alignment/>
    </xf>
    <xf numFmtId="200" fontId="6" fillId="0" borderId="11" xfId="0" applyNumberFormat="1" applyFont="1" applyBorder="1" applyAlignment="1">
      <alignment horizontal="right"/>
    </xf>
    <xf numFmtId="38" fontId="6" fillId="0" borderId="11" xfId="0" applyNumberFormat="1" applyFont="1" applyBorder="1" applyAlignment="1">
      <alignment/>
    </xf>
    <xf numFmtId="38" fontId="6" fillId="3" borderId="11" xfId="0" applyNumberFormat="1" applyFont="1" applyFill="1" applyBorder="1" applyAlignment="1">
      <alignment/>
    </xf>
    <xf numFmtId="38" fontId="6" fillId="4" borderId="3" xfId="0" applyNumberFormat="1" applyFont="1" applyFill="1" applyBorder="1" applyAlignment="1">
      <alignment/>
    </xf>
    <xf numFmtId="38" fontId="6" fillId="4" borderId="13" xfId="0" applyNumberFormat="1" applyFont="1" applyFill="1" applyBorder="1" applyAlignment="1">
      <alignment/>
    </xf>
    <xf numFmtId="40" fontId="6" fillId="0" borderId="10" xfId="0" applyNumberFormat="1" applyFont="1" applyBorder="1" applyAlignment="1">
      <alignment horizontal="right"/>
    </xf>
    <xf numFmtId="38" fontId="14" fillId="0" borderId="11" xfId="0" applyNumberFormat="1" applyFont="1" applyBorder="1" applyAlignment="1">
      <alignment horizontal="left"/>
    </xf>
    <xf numFmtId="204" fontId="6" fillId="3" borderId="11" xfId="0" applyNumberFormat="1" applyFont="1" applyFill="1" applyBorder="1" applyAlignment="1">
      <alignment horizontal="right"/>
    </xf>
    <xf numFmtId="38" fontId="12" fillId="0" borderId="1" xfId="0" applyNumberFormat="1" applyFont="1" applyBorder="1" applyAlignment="1">
      <alignment horizontal="left"/>
    </xf>
    <xf numFmtId="38" fontId="6" fillId="0" borderId="18" xfId="0" applyNumberFormat="1" applyFont="1" applyBorder="1" applyAlignment="1">
      <alignment horizontal="left"/>
    </xf>
    <xf numFmtId="38" fontId="6" fillId="0" borderId="2" xfId="0" applyNumberFormat="1" applyFont="1" applyBorder="1" applyAlignment="1">
      <alignment horizontal="left"/>
    </xf>
    <xf numFmtId="38" fontId="6" fillId="0" borderId="6" xfId="0" applyNumberFormat="1" applyFont="1" applyBorder="1" applyAlignment="1">
      <alignment horizontal="right"/>
    </xf>
    <xf numFmtId="38" fontId="6" fillId="5" borderId="6" xfId="0" applyNumberFormat="1" applyFont="1" applyFill="1" applyBorder="1" applyAlignment="1">
      <alignment horizontal="right"/>
    </xf>
    <xf numFmtId="38" fontId="6" fillId="3" borderId="6" xfId="0" applyNumberFormat="1" applyFont="1" applyFill="1" applyBorder="1" applyAlignment="1">
      <alignment horizontal="right"/>
    </xf>
    <xf numFmtId="204" fontId="6" fillId="4" borderId="6" xfId="0" applyNumberFormat="1" applyFont="1" applyFill="1" applyBorder="1" applyAlignment="1">
      <alignment horizontal="right"/>
    </xf>
    <xf numFmtId="38" fontId="2" fillId="3" borderId="20" xfId="0" applyNumberFormat="1" applyFont="1" applyFill="1" applyBorder="1" applyAlignment="1">
      <alignment/>
    </xf>
    <xf numFmtId="0" fontId="6" fillId="0" borderId="6" xfId="0" applyFont="1" applyBorder="1" applyAlignment="1">
      <alignment/>
    </xf>
    <xf numFmtId="38" fontId="2" fillId="0" borderId="21" xfId="0" applyNumberFormat="1" applyFont="1" applyBorder="1" applyAlignment="1">
      <alignment/>
    </xf>
    <xf numFmtId="38" fontId="2" fillId="0" borderId="0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38" fontId="2" fillId="0" borderId="8" xfId="0" applyNumberFormat="1" applyFont="1" applyFill="1" applyBorder="1" applyAlignment="1">
      <alignment horizontal="left" vertical="center"/>
    </xf>
    <xf numFmtId="38" fontId="2" fillId="0" borderId="23" xfId="0" applyNumberFormat="1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49" fontId="2" fillId="0" borderId="26" xfId="0" applyNumberFormat="1" applyFont="1" applyBorder="1" applyAlignment="1">
      <alignment/>
    </xf>
    <xf numFmtId="38" fontId="2" fillId="0" borderId="10" xfId="0" applyNumberFormat="1" applyFont="1" applyBorder="1" applyAlignment="1">
      <alignment/>
    </xf>
    <xf numFmtId="38" fontId="2" fillId="0" borderId="12" xfId="0" applyNumberFormat="1" applyFont="1" applyFill="1" applyBorder="1" applyAlignment="1">
      <alignment horizontal="left" vertical="center"/>
    </xf>
    <xf numFmtId="38" fontId="3" fillId="0" borderId="26" xfId="0" applyNumberFormat="1" applyFont="1" applyBorder="1" applyAlignment="1">
      <alignment/>
    </xf>
    <xf numFmtId="38" fontId="2" fillId="0" borderId="27" xfId="0" applyNumberFormat="1" applyFont="1" applyBorder="1" applyAlignment="1">
      <alignment/>
    </xf>
    <xf numFmtId="49" fontId="2" fillId="0" borderId="28" xfId="0" applyNumberFormat="1" applyFont="1" applyBorder="1" applyAlignment="1">
      <alignment/>
    </xf>
    <xf numFmtId="0" fontId="2" fillId="0" borderId="2" xfId="0" applyFont="1" applyBorder="1" applyAlignment="1">
      <alignment/>
    </xf>
    <xf numFmtId="40" fontId="2" fillId="4" borderId="29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38" fontId="2" fillId="0" borderId="18" xfId="0" applyNumberFormat="1" applyFont="1" applyBorder="1" applyAlignment="1">
      <alignment/>
    </xf>
    <xf numFmtId="40" fontId="2" fillId="0" borderId="28" xfId="0" applyNumberFormat="1" applyFont="1" applyBorder="1" applyAlignment="1">
      <alignment/>
    </xf>
    <xf numFmtId="49" fontId="2" fillId="0" borderId="30" xfId="0" applyNumberFormat="1" applyFont="1" applyBorder="1" applyAlignment="1">
      <alignment/>
    </xf>
    <xf numFmtId="0" fontId="2" fillId="0" borderId="17" xfId="0" applyFont="1" applyBorder="1" applyAlignment="1">
      <alignment/>
    </xf>
    <xf numFmtId="40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4" xfId="0" applyFont="1" applyBorder="1" applyAlignment="1">
      <alignment/>
    </xf>
    <xf numFmtId="38" fontId="3" fillId="0" borderId="1" xfId="0" applyNumberFormat="1" applyFont="1" applyBorder="1" applyAlignment="1">
      <alignment/>
    </xf>
    <xf numFmtId="38" fontId="2" fillId="0" borderId="1" xfId="0" applyNumberFormat="1" applyFont="1" applyFill="1" applyBorder="1" applyAlignment="1">
      <alignment/>
    </xf>
    <xf numFmtId="49" fontId="3" fillId="0" borderId="28" xfId="0" applyNumberFormat="1" applyFont="1" applyBorder="1" applyAlignment="1">
      <alignment/>
    </xf>
    <xf numFmtId="0" fontId="3" fillId="0" borderId="2" xfId="0" applyFont="1" applyBorder="1" applyAlignment="1">
      <alignment/>
    </xf>
    <xf numFmtId="38" fontId="3" fillId="0" borderId="9" xfId="0" applyNumberFormat="1" applyFont="1" applyBorder="1" applyAlignment="1">
      <alignment/>
    </xf>
    <xf numFmtId="38" fontId="2" fillId="0" borderId="32" xfId="0" applyNumberFormat="1" applyFont="1" applyFill="1" applyBorder="1" applyAlignment="1">
      <alignment/>
    </xf>
    <xf numFmtId="38" fontId="2" fillId="0" borderId="3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200" fontId="2" fillId="0" borderId="6" xfId="0" applyNumberFormat="1" applyFont="1" applyBorder="1" applyAlignment="1">
      <alignment/>
    </xf>
    <xf numFmtId="0" fontId="2" fillId="2" borderId="6" xfId="0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8" fontId="6" fillId="5" borderId="8" xfId="0" applyNumberFormat="1" applyFont="1" applyFill="1" applyBorder="1" applyAlignment="1">
      <alignment/>
    </xf>
    <xf numFmtId="38" fontId="6" fillId="5" borderId="9" xfId="0" applyNumberFormat="1" applyFont="1" applyFill="1" applyBorder="1" applyAlignment="1">
      <alignment/>
    </xf>
    <xf numFmtId="200" fontId="4" fillId="0" borderId="6" xfId="0" applyNumberFormat="1" applyFont="1" applyBorder="1" applyAlignment="1">
      <alignment horizontal="left"/>
    </xf>
    <xf numFmtId="38" fontId="14" fillId="0" borderId="6" xfId="0" applyNumberFormat="1" applyFont="1" applyBorder="1" applyAlignment="1">
      <alignment horizontal="left"/>
    </xf>
    <xf numFmtId="200" fontId="14" fillId="3" borderId="6" xfId="0" applyNumberFormat="1" applyFont="1" applyFill="1" applyBorder="1" applyAlignment="1">
      <alignment horizontal="right"/>
    </xf>
    <xf numFmtId="200" fontId="14" fillId="4" borderId="6" xfId="0" applyNumberFormat="1" applyFont="1" applyFill="1" applyBorder="1" applyAlignment="1">
      <alignment horizontal="right"/>
    </xf>
    <xf numFmtId="38" fontId="6" fillId="0" borderId="1" xfId="0" applyNumberFormat="1" applyFont="1" applyBorder="1" applyAlignment="1">
      <alignment horizontal="left"/>
    </xf>
    <xf numFmtId="200" fontId="2" fillId="0" borderId="2" xfId="0" applyNumberFormat="1" applyFont="1" applyBorder="1" applyAlignment="1">
      <alignment horizontal="left"/>
    </xf>
    <xf numFmtId="200" fontId="14" fillId="5" borderId="2" xfId="0" applyNumberFormat="1" applyFont="1" applyFill="1" applyBorder="1" applyAlignment="1">
      <alignment horizontal="right"/>
    </xf>
    <xf numFmtId="38" fontId="5" fillId="0" borderId="0" xfId="0" applyNumberFormat="1" applyFont="1" applyAlignment="1">
      <alignment/>
    </xf>
    <xf numFmtId="38" fontId="5" fillId="0" borderId="0" xfId="0" applyNumberFormat="1" applyFont="1" applyAlignment="1">
      <alignment horizontal="left"/>
    </xf>
    <xf numFmtId="38" fontId="5" fillId="0" borderId="0" xfId="0" applyNumberFormat="1" applyFont="1" applyBorder="1" applyAlignment="1">
      <alignment horizontal="right"/>
    </xf>
    <xf numFmtId="38" fontId="5" fillId="0" borderId="3" xfId="0" applyNumberFormat="1" applyFont="1" applyBorder="1" applyAlignment="1">
      <alignment horizontal="left" vertical="top" wrapText="1"/>
    </xf>
    <xf numFmtId="38" fontId="5" fillId="0" borderId="2" xfId="0" applyNumberFormat="1" applyFont="1" applyBorder="1" applyAlignment="1">
      <alignment horizontal="left" vertical="top" wrapText="1"/>
    </xf>
    <xf numFmtId="38" fontId="5" fillId="0" borderId="2" xfId="0" applyNumberFormat="1" applyFont="1" applyBorder="1" applyAlignment="1">
      <alignment horizontal="right" vertical="top" wrapText="1"/>
    </xf>
    <xf numFmtId="38" fontId="14" fillId="0" borderId="0" xfId="0" applyNumberFormat="1" applyFont="1" applyAlignment="1">
      <alignment vertical="top" wrapText="1"/>
    </xf>
    <xf numFmtId="38" fontId="16" fillId="0" borderId="0" xfId="0" applyNumberFormat="1" applyFont="1" applyAlignment="1">
      <alignment vertical="top" wrapText="1"/>
    </xf>
    <xf numFmtId="38" fontId="5" fillId="0" borderId="0" xfId="0" applyNumberFormat="1" applyFont="1" applyBorder="1" applyAlignment="1">
      <alignment horizontal="right" vertical="top" wrapText="1"/>
    </xf>
    <xf numFmtId="38" fontId="5" fillId="0" borderId="4" xfId="0" applyNumberFormat="1" applyFont="1" applyBorder="1" applyAlignment="1">
      <alignment horizontal="left" vertical="top"/>
    </xf>
    <xf numFmtId="38" fontId="5" fillId="0" borderId="4" xfId="0" applyNumberFormat="1" applyFont="1" applyBorder="1" applyAlignment="1">
      <alignment horizontal="right" vertical="top"/>
    </xf>
    <xf numFmtId="38" fontId="13" fillId="0" borderId="4" xfId="0" applyNumberFormat="1" applyFont="1" applyBorder="1" applyAlignment="1">
      <alignment horizontal="right" vertical="top"/>
    </xf>
    <xf numFmtId="38" fontId="14" fillId="0" borderId="0" xfId="0" applyNumberFormat="1" applyFont="1" applyBorder="1" applyAlignment="1">
      <alignment horizontal="right" vertical="top"/>
    </xf>
    <xf numFmtId="38" fontId="16" fillId="0" borderId="0" xfId="0" applyNumberFormat="1" applyFont="1" applyAlignment="1">
      <alignment/>
    </xf>
    <xf numFmtId="38" fontId="5" fillId="0" borderId="0" xfId="0" applyNumberFormat="1" applyFont="1" applyBorder="1" applyAlignment="1">
      <alignment horizontal="right" vertical="top"/>
    </xf>
    <xf numFmtId="38" fontId="5" fillId="0" borderId="7" xfId="0" applyNumberFormat="1" applyFont="1" applyBorder="1" applyAlignment="1">
      <alignment horizontal="left" vertical="top"/>
    </xf>
    <xf numFmtId="38" fontId="5" fillId="0" borderId="7" xfId="0" applyNumberFormat="1" applyFont="1" applyBorder="1" applyAlignment="1">
      <alignment horizontal="right" vertical="top"/>
    </xf>
    <xf numFmtId="38" fontId="13" fillId="0" borderId="7" xfId="0" applyNumberFormat="1" applyFont="1" applyBorder="1" applyAlignment="1">
      <alignment horizontal="right" vertical="top"/>
    </xf>
    <xf numFmtId="38" fontId="5" fillId="0" borderId="1" xfId="0" applyNumberFormat="1" applyFont="1" applyBorder="1" applyAlignment="1">
      <alignment horizontal="left"/>
    </xf>
    <xf numFmtId="38" fontId="5" fillId="0" borderId="6" xfId="0" applyNumberFormat="1" applyFont="1" applyBorder="1" applyAlignment="1">
      <alignment horizontal="left"/>
    </xf>
    <xf numFmtId="38" fontId="5" fillId="0" borderId="6" xfId="0" applyNumberFormat="1" applyFont="1" applyBorder="1" applyAlignment="1">
      <alignment horizontal="right"/>
    </xf>
    <xf numFmtId="38" fontId="13" fillId="0" borderId="6" xfId="0" applyNumberFormat="1" applyFont="1" applyBorder="1" applyAlignment="1">
      <alignment horizontal="right"/>
    </xf>
    <xf numFmtId="38" fontId="5" fillId="0" borderId="7" xfId="0" applyNumberFormat="1" applyFont="1" applyBorder="1" applyAlignment="1">
      <alignment horizontal="left"/>
    </xf>
    <xf numFmtId="38" fontId="2" fillId="0" borderId="33" xfId="0" applyNumberFormat="1" applyFont="1" applyBorder="1" applyAlignment="1">
      <alignment/>
    </xf>
    <xf numFmtId="38" fontId="2" fillId="0" borderId="34" xfId="0" applyNumberFormat="1" applyFont="1" applyBorder="1" applyAlignment="1">
      <alignment/>
    </xf>
    <xf numFmtId="38" fontId="2" fillId="0" borderId="35" xfId="0" applyNumberFormat="1" applyFont="1" applyBorder="1" applyAlignment="1">
      <alignment/>
    </xf>
    <xf numFmtId="38" fontId="5" fillId="0" borderId="8" xfId="0" applyNumberFormat="1" applyFont="1" applyBorder="1" applyAlignment="1">
      <alignment horizontal="left"/>
    </xf>
    <xf numFmtId="38" fontId="5" fillId="0" borderId="4" xfId="0" applyNumberFormat="1" applyFont="1" applyBorder="1" applyAlignment="1">
      <alignment horizontal="left"/>
    </xf>
    <xf numFmtId="38" fontId="5" fillId="0" borderId="3" xfId="0" applyNumberFormat="1" applyFont="1" applyBorder="1" applyAlignment="1">
      <alignment horizontal="right"/>
    </xf>
    <xf numFmtId="38" fontId="5" fillId="0" borderId="2" xfId="0" applyNumberFormat="1" applyFont="1" applyBorder="1" applyAlignment="1">
      <alignment horizontal="right"/>
    </xf>
    <xf numFmtId="38" fontId="13" fillId="0" borderId="2" xfId="0" applyNumberFormat="1" applyFont="1" applyBorder="1" applyAlignment="1">
      <alignment horizontal="right"/>
    </xf>
    <xf numFmtId="38" fontId="15" fillId="0" borderId="3" xfId="0" applyNumberFormat="1" applyFont="1" applyBorder="1" applyAlignment="1">
      <alignment horizontal="right"/>
    </xf>
    <xf numFmtId="38" fontId="2" fillId="0" borderId="36" xfId="0" applyNumberFormat="1" applyFont="1" applyBorder="1" applyAlignment="1">
      <alignment/>
    </xf>
    <xf numFmtId="38" fontId="2" fillId="0" borderId="37" xfId="0" applyNumberFormat="1" applyFont="1" applyBorder="1" applyAlignment="1">
      <alignment/>
    </xf>
    <xf numFmtId="38" fontId="5" fillId="0" borderId="20" xfId="0" applyNumberFormat="1" applyFont="1" applyBorder="1" applyAlignment="1">
      <alignment horizontal="left" vertical="top" wrapText="1"/>
    </xf>
    <xf numFmtId="38" fontId="15" fillId="0" borderId="2" xfId="0" applyNumberFormat="1" applyFont="1" applyBorder="1" applyAlignment="1">
      <alignment horizontal="right"/>
    </xf>
    <xf numFmtId="38" fontId="2" fillId="0" borderId="38" xfId="0" applyNumberFormat="1" applyFont="1" applyBorder="1" applyAlignment="1">
      <alignment/>
    </xf>
    <xf numFmtId="38" fontId="2" fillId="0" borderId="6" xfId="0" applyNumberFormat="1" applyFont="1" applyBorder="1" applyAlignment="1">
      <alignment horizontal="right" vertical="top" wrapText="1"/>
    </xf>
    <xf numFmtId="38" fontId="2" fillId="0" borderId="39" xfId="0" applyNumberFormat="1" applyFont="1" applyBorder="1" applyAlignment="1">
      <alignment/>
    </xf>
    <xf numFmtId="38" fontId="5" fillId="0" borderId="8" xfId="0" applyNumberFormat="1" applyFont="1" applyBorder="1" applyAlignment="1">
      <alignment horizontal="left" vertical="top"/>
    </xf>
    <xf numFmtId="38" fontId="5" fillId="0" borderId="36" xfId="0" applyNumberFormat="1" applyFont="1" applyBorder="1" applyAlignment="1">
      <alignment horizontal="left" vertical="top" wrapText="1"/>
    </xf>
    <xf numFmtId="38" fontId="15" fillId="0" borderId="21" xfId="0" applyNumberFormat="1" applyFont="1" applyBorder="1" applyAlignment="1">
      <alignment horizontal="right" vertical="top" wrapText="1"/>
    </xf>
    <xf numFmtId="38" fontId="5" fillId="0" borderId="34" xfId="0" applyNumberFormat="1" applyFont="1" applyBorder="1" applyAlignment="1">
      <alignment horizontal="right"/>
    </xf>
    <xf numFmtId="38" fontId="5" fillId="0" borderId="40" xfId="0" applyNumberFormat="1" applyFont="1" applyBorder="1" applyAlignment="1">
      <alignment horizontal="right" vertical="top"/>
    </xf>
    <xf numFmtId="38" fontId="5" fillId="0" borderId="24" xfId="0" applyNumberFormat="1" applyFont="1" applyBorder="1" applyAlignment="1">
      <alignment/>
    </xf>
    <xf numFmtId="38" fontId="5" fillId="0" borderId="6" xfId="0" applyNumberFormat="1" applyFont="1" applyBorder="1" applyAlignment="1">
      <alignment/>
    </xf>
    <xf numFmtId="38" fontId="5" fillId="0" borderId="39" xfId="0" applyNumberFormat="1" applyFont="1" applyBorder="1" applyAlignment="1">
      <alignment/>
    </xf>
    <xf numFmtId="38" fontId="5" fillId="0" borderId="9" xfId="0" applyNumberFormat="1" applyFont="1" applyBorder="1" applyAlignment="1">
      <alignment horizontal="left" vertical="top"/>
    </xf>
    <xf numFmtId="38" fontId="5" fillId="0" borderId="38" xfId="0" applyNumberFormat="1" applyFont="1" applyBorder="1" applyAlignment="1">
      <alignment horizontal="left" vertical="top" wrapText="1"/>
    </xf>
    <xf numFmtId="38" fontId="15" fillId="0" borderId="18" xfId="0" applyNumberFormat="1" applyFont="1" applyBorder="1" applyAlignment="1">
      <alignment horizontal="right" vertical="top" wrapText="1"/>
    </xf>
    <xf numFmtId="38" fontId="5" fillId="0" borderId="5" xfId="0" applyNumberFormat="1" applyFont="1" applyBorder="1" applyAlignment="1">
      <alignment horizontal="right"/>
    </xf>
    <xf numFmtId="38" fontId="5" fillId="0" borderId="13" xfId="0" applyNumberFormat="1" applyFont="1" applyBorder="1" applyAlignment="1">
      <alignment horizontal="right" vertical="top"/>
    </xf>
    <xf numFmtId="38" fontId="5" fillId="0" borderId="12" xfId="0" applyNumberFormat="1" applyFont="1" applyBorder="1" applyAlignment="1">
      <alignment horizontal="left" vertical="top"/>
    </xf>
    <xf numFmtId="38" fontId="5" fillId="0" borderId="41" xfId="0" applyNumberFormat="1" applyFont="1" applyBorder="1" applyAlignment="1">
      <alignment horizontal="left" vertical="top" wrapText="1"/>
    </xf>
    <xf numFmtId="38" fontId="15" fillId="0" borderId="31" xfId="0" applyNumberFormat="1" applyFont="1" applyBorder="1" applyAlignment="1">
      <alignment horizontal="right" vertical="top" wrapText="1"/>
    </xf>
    <xf numFmtId="38" fontId="5" fillId="0" borderId="42" xfId="0" applyNumberFormat="1" applyFont="1" applyBorder="1" applyAlignment="1">
      <alignment horizontal="right"/>
    </xf>
    <xf numFmtId="38" fontId="5" fillId="0" borderId="43" xfId="0" applyNumberFormat="1" applyFont="1" applyBorder="1" applyAlignment="1">
      <alignment horizontal="right" vertical="top"/>
    </xf>
    <xf numFmtId="38" fontId="5" fillId="0" borderId="27" xfId="0" applyNumberFormat="1" applyFont="1" applyBorder="1" applyAlignment="1">
      <alignment/>
    </xf>
    <xf numFmtId="38" fontId="5" fillId="0" borderId="20" xfId="0" applyNumberFormat="1" applyFont="1" applyBorder="1" applyAlignment="1">
      <alignment/>
    </xf>
    <xf numFmtId="38" fontId="5" fillId="0" borderId="44" xfId="0" applyNumberFormat="1" applyFont="1" applyBorder="1" applyAlignment="1">
      <alignment/>
    </xf>
    <xf numFmtId="38" fontId="13" fillId="0" borderId="4" xfId="0" applyNumberFormat="1" applyFont="1" applyBorder="1" applyAlignment="1">
      <alignment horizontal="left"/>
    </xf>
    <xf numFmtId="38" fontId="5" fillId="0" borderId="45" xfId="0" applyNumberFormat="1" applyFont="1" applyBorder="1" applyAlignment="1">
      <alignment/>
    </xf>
    <xf numFmtId="38" fontId="14" fillId="0" borderId="0" xfId="0" applyNumberFormat="1" applyFont="1" applyBorder="1" applyAlignment="1">
      <alignment horizontal="right"/>
    </xf>
    <xf numFmtId="38" fontId="5" fillId="0" borderId="2" xfId="0" applyNumberFormat="1" applyFont="1" applyBorder="1" applyAlignment="1">
      <alignment horizontal="left"/>
    </xf>
    <xf numFmtId="38" fontId="5" fillId="0" borderId="0" xfId="0" applyNumberFormat="1" applyFont="1" applyBorder="1" applyAlignment="1">
      <alignment horizontal="left"/>
    </xf>
    <xf numFmtId="38" fontId="5" fillId="0" borderId="3" xfId="0" applyNumberFormat="1" applyFont="1" applyBorder="1" applyAlignment="1">
      <alignment horizontal="left"/>
    </xf>
    <xf numFmtId="38" fontId="5" fillId="0" borderId="0" xfId="0" applyNumberFormat="1" applyFont="1" applyBorder="1" applyAlignment="1">
      <alignment horizontal="left" vertical="top"/>
    </xf>
    <xf numFmtId="38" fontId="17" fillId="0" borderId="46" xfId="0" applyNumberFormat="1" applyFont="1" applyBorder="1" applyAlignment="1">
      <alignment/>
    </xf>
    <xf numFmtId="40" fontId="18" fillId="0" borderId="0" xfId="0" applyNumberFormat="1" applyFont="1" applyBorder="1" applyAlignment="1">
      <alignment/>
    </xf>
    <xf numFmtId="38" fontId="17" fillId="0" borderId="47" xfId="0" applyNumberFormat="1" applyFont="1" applyBorder="1" applyAlignment="1">
      <alignment/>
    </xf>
    <xf numFmtId="0" fontId="17" fillId="0" borderId="21" xfId="0" applyFont="1" applyBorder="1" applyAlignment="1">
      <alignment/>
    </xf>
    <xf numFmtId="38" fontId="17" fillId="0" borderId="0" xfId="0" applyNumberFormat="1" applyFont="1" applyBorder="1" applyAlignment="1">
      <alignment/>
    </xf>
    <xf numFmtId="40" fontId="18" fillId="0" borderId="13" xfId="0" applyNumberFormat="1" applyFont="1" applyBorder="1" applyAlignment="1">
      <alignment/>
    </xf>
    <xf numFmtId="38" fontId="17" fillId="0" borderId="28" xfId="0" applyNumberFormat="1" applyFont="1" applyBorder="1" applyAlignment="1">
      <alignment/>
    </xf>
    <xf numFmtId="40" fontId="18" fillId="0" borderId="18" xfId="0" applyNumberFormat="1" applyFont="1" applyBorder="1" applyAlignment="1">
      <alignment/>
    </xf>
    <xf numFmtId="38" fontId="17" fillId="0" borderId="1" xfId="0" applyNumberFormat="1" applyFont="1" applyBorder="1" applyAlignment="1">
      <alignment/>
    </xf>
    <xf numFmtId="0" fontId="17" fillId="0" borderId="18" xfId="0" applyFont="1" applyBorder="1" applyAlignment="1">
      <alignment/>
    </xf>
    <xf numFmtId="38" fontId="17" fillId="0" borderId="18" xfId="0" applyNumberFormat="1" applyFont="1" applyBorder="1" applyAlignment="1">
      <alignment/>
    </xf>
    <xf numFmtId="40" fontId="18" fillId="0" borderId="2" xfId="0" applyNumberFormat="1" applyFont="1" applyBorder="1" applyAlignment="1">
      <alignment/>
    </xf>
    <xf numFmtId="40" fontId="17" fillId="0" borderId="28" xfId="0" applyNumberFormat="1" applyFont="1" applyBorder="1" applyAlignment="1">
      <alignment/>
    </xf>
    <xf numFmtId="0" fontId="17" fillId="0" borderId="2" xfId="0" applyFont="1" applyBorder="1" applyAlignment="1">
      <alignment/>
    </xf>
    <xf numFmtId="38" fontId="9" fillId="0" borderId="11" xfId="0" applyNumberFormat="1" applyFont="1" applyBorder="1" applyAlignment="1">
      <alignment horizontal="center"/>
    </xf>
    <xf numFmtId="200" fontId="3" fillId="0" borderId="9" xfId="0" applyNumberFormat="1" applyFont="1" applyBorder="1" applyAlignment="1">
      <alignment/>
    </xf>
    <xf numFmtId="38" fontId="20" fillId="0" borderId="11" xfId="0" applyNumberFormat="1" applyFont="1" applyBorder="1" applyAlignment="1">
      <alignment/>
    </xf>
    <xf numFmtId="38" fontId="10" fillId="0" borderId="3" xfId="0" applyNumberFormat="1" applyFont="1" applyBorder="1" applyAlignment="1">
      <alignment horizontal="center"/>
    </xf>
    <xf numFmtId="38" fontId="10" fillId="0" borderId="11" xfId="0" applyNumberFormat="1" applyFont="1" applyBorder="1" applyAlignment="1">
      <alignment horizontal="center"/>
    </xf>
    <xf numFmtId="38" fontId="2" fillId="0" borderId="13" xfId="0" applyNumberFormat="1" applyFont="1" applyBorder="1" applyAlignment="1">
      <alignment horizontal="center"/>
    </xf>
    <xf numFmtId="38" fontId="20" fillId="0" borderId="9" xfId="0" applyNumberFormat="1" applyFont="1" applyBorder="1" applyAlignment="1">
      <alignment/>
    </xf>
    <xf numFmtId="38" fontId="2" fillId="0" borderId="14" xfId="0" applyNumberFormat="1" applyFont="1" applyBorder="1" applyAlignment="1">
      <alignment horizontal="center"/>
    </xf>
    <xf numFmtId="207" fontId="2" fillId="0" borderId="12" xfId="0" applyNumberFormat="1" applyFont="1" applyBorder="1" applyAlignment="1">
      <alignment/>
    </xf>
    <xf numFmtId="38" fontId="2" fillId="0" borderId="5" xfId="0" applyNumberFormat="1" applyFont="1" applyBorder="1" applyAlignment="1">
      <alignment horizontal="left"/>
    </xf>
    <xf numFmtId="207" fontId="2" fillId="0" borderId="7" xfId="0" applyNumberFormat="1" applyFont="1" applyBorder="1" applyAlignment="1">
      <alignment/>
    </xf>
    <xf numFmtId="200" fontId="5" fillId="0" borderId="0" xfId="0" applyNumberFormat="1" applyFont="1" applyAlignment="1">
      <alignment horizontal="right"/>
    </xf>
    <xf numFmtId="38" fontId="10" fillId="0" borderId="8" xfId="0" applyNumberFormat="1" applyFont="1" applyBorder="1" applyAlignment="1">
      <alignment horizontal="left"/>
    </xf>
    <xf numFmtId="38" fontId="10" fillId="3" borderId="11" xfId="0" applyNumberFormat="1" applyFont="1" applyFill="1" applyBorder="1" applyAlignment="1">
      <alignment horizontal="left"/>
    </xf>
    <xf numFmtId="38" fontId="10" fillId="0" borderId="11" xfId="0" applyNumberFormat="1" applyFont="1" applyBorder="1" applyAlignment="1">
      <alignment horizontal="left"/>
    </xf>
    <xf numFmtId="38" fontId="10" fillId="0" borderId="3" xfId="0" applyNumberFormat="1" applyFont="1" applyBorder="1" applyAlignment="1">
      <alignment horizontal="left"/>
    </xf>
    <xf numFmtId="38" fontId="10" fillId="3" borderId="0" xfId="0" applyNumberFormat="1" applyFont="1" applyFill="1" applyBorder="1" applyAlignment="1">
      <alignment horizontal="left"/>
    </xf>
    <xf numFmtId="38" fontId="10" fillId="0" borderId="13" xfId="0" applyNumberFormat="1" applyFont="1" applyBorder="1" applyAlignment="1">
      <alignment horizontal="left"/>
    </xf>
    <xf numFmtId="38" fontId="10" fillId="0" borderId="12" xfId="0" applyNumberFormat="1" applyFont="1" applyBorder="1" applyAlignment="1">
      <alignment horizontal="left"/>
    </xf>
    <xf numFmtId="38" fontId="10" fillId="3" borderId="10" xfId="0" applyNumberFormat="1" applyFont="1" applyFill="1" applyBorder="1" applyAlignment="1">
      <alignment horizontal="left"/>
    </xf>
    <xf numFmtId="38" fontId="10" fillId="0" borderId="10" xfId="0" applyNumberFormat="1" applyFont="1" applyBorder="1" applyAlignment="1">
      <alignment horizontal="left"/>
    </xf>
    <xf numFmtId="38" fontId="10" fillId="0" borderId="6" xfId="0" applyNumberFormat="1" applyFont="1" applyBorder="1" applyAlignment="1">
      <alignment horizontal="left"/>
    </xf>
    <xf numFmtId="38" fontId="10" fillId="0" borderId="9" xfId="0" applyNumberFormat="1" applyFont="1" applyBorder="1" applyAlignment="1">
      <alignment horizontal="right"/>
    </xf>
    <xf numFmtId="38" fontId="10" fillId="3" borderId="0" xfId="0" applyNumberFormat="1" applyFont="1" applyFill="1" applyBorder="1" applyAlignment="1">
      <alignment horizontal="right"/>
    </xf>
    <xf numFmtId="38" fontId="10" fillId="0" borderId="13" xfId="0" applyNumberFormat="1" applyFont="1" applyBorder="1" applyAlignment="1">
      <alignment horizontal="right"/>
    </xf>
    <xf numFmtId="38" fontId="10" fillId="0" borderId="18" xfId="0" applyNumberFormat="1" applyFont="1" applyBorder="1" applyAlignment="1">
      <alignment horizontal="left"/>
    </xf>
    <xf numFmtId="200" fontId="10" fillId="0" borderId="9" xfId="0" applyNumberFormat="1" applyFont="1" applyBorder="1" applyAlignment="1">
      <alignment horizontal="center"/>
    </xf>
    <xf numFmtId="200" fontId="10" fillId="0" borderId="14" xfId="0" applyNumberFormat="1" applyFont="1" applyFill="1" applyBorder="1" applyAlignment="1">
      <alignment horizontal="right"/>
    </xf>
    <xf numFmtId="200" fontId="6" fillId="0" borderId="14" xfId="0" applyNumberFormat="1" applyFont="1" applyBorder="1" applyAlignment="1">
      <alignment horizontal="right"/>
    </xf>
    <xf numFmtId="38" fontId="2" fillId="0" borderId="0" xfId="0" applyNumberFormat="1" applyFont="1" applyBorder="1" applyAlignment="1">
      <alignment horizontal="left"/>
    </xf>
    <xf numFmtId="38" fontId="2" fillId="0" borderId="4" xfId="0" applyNumberFormat="1" applyFont="1" applyBorder="1" applyAlignment="1">
      <alignment horizontal="left"/>
    </xf>
    <xf numFmtId="38" fontId="2" fillId="0" borderId="7" xfId="0" applyNumberFormat="1" applyFont="1" applyBorder="1" applyAlignment="1">
      <alignment horizontal="left"/>
    </xf>
    <xf numFmtId="38" fontId="10" fillId="0" borderId="4" xfId="0" applyNumberFormat="1" applyFont="1" applyBorder="1" applyAlignment="1">
      <alignment horizontal="left"/>
    </xf>
    <xf numFmtId="38" fontId="10" fillId="0" borderId="5" xfId="0" applyNumberFormat="1" applyFont="1" applyBorder="1" applyAlignment="1">
      <alignment horizontal="left"/>
    </xf>
    <xf numFmtId="38" fontId="2" fillId="0" borderId="8" xfId="0" applyNumberFormat="1" applyFont="1" applyBorder="1" applyAlignment="1">
      <alignment horizontal="left"/>
    </xf>
    <xf numFmtId="38" fontId="2" fillId="0" borderId="12" xfId="0" applyNumberFormat="1" applyFont="1" applyBorder="1" applyAlignment="1">
      <alignment horizontal="left"/>
    </xf>
    <xf numFmtId="38" fontId="6" fillId="0" borderId="0" xfId="0" applyNumberFormat="1" applyFont="1" applyBorder="1" applyAlignment="1">
      <alignment horizontal="right"/>
    </xf>
    <xf numFmtId="200" fontId="14" fillId="5" borderId="6" xfId="0" applyNumberFormat="1" applyFont="1" applyFill="1" applyBorder="1" applyAlignment="1">
      <alignment horizontal="right"/>
    </xf>
    <xf numFmtId="38" fontId="6" fillId="3" borderId="4" xfId="0" applyNumberFormat="1" applyFont="1" applyFill="1" applyBorder="1" applyAlignment="1">
      <alignment/>
    </xf>
    <xf numFmtId="38" fontId="6" fillId="3" borderId="7" xfId="0" applyNumberFormat="1" applyFont="1" applyFill="1" applyBorder="1" applyAlignment="1">
      <alignment/>
    </xf>
    <xf numFmtId="38" fontId="6" fillId="0" borderId="14" xfId="0" applyNumberFormat="1" applyFont="1" applyBorder="1" applyAlignment="1">
      <alignment horizontal="left"/>
    </xf>
    <xf numFmtId="38" fontId="4" fillId="0" borderId="0" xfId="0" applyNumberFormat="1" applyFont="1" applyBorder="1" applyAlignment="1">
      <alignment/>
    </xf>
    <xf numFmtId="38" fontId="5" fillId="0" borderId="0" xfId="0" applyNumberFormat="1" applyFont="1" applyFill="1" applyAlignment="1">
      <alignment/>
    </xf>
    <xf numFmtId="49" fontId="11" fillId="0" borderId="0" xfId="0" applyNumberFormat="1" applyFont="1" applyAlignment="1">
      <alignment/>
    </xf>
    <xf numFmtId="49" fontId="21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49" fontId="2" fillId="0" borderId="20" xfId="0" applyNumberFormat="1" applyFont="1" applyBorder="1" applyAlignment="1">
      <alignment/>
    </xf>
    <xf numFmtId="0" fontId="6" fillId="0" borderId="32" xfId="0" applyFont="1" applyBorder="1" applyAlignment="1">
      <alignment/>
    </xf>
    <xf numFmtId="38" fontId="2" fillId="0" borderId="17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2" fillId="0" borderId="20" xfId="0" applyFont="1" applyBorder="1" applyAlignment="1">
      <alignment/>
    </xf>
    <xf numFmtId="49" fontId="2" fillId="0" borderId="7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7" xfId="0" applyFont="1" applyBorder="1" applyAlignment="1">
      <alignment/>
    </xf>
    <xf numFmtId="38" fontId="2" fillId="0" borderId="20" xfId="0" applyNumberFormat="1" applyFont="1" applyBorder="1" applyAlignment="1">
      <alignment/>
    </xf>
    <xf numFmtId="200" fontId="2" fillId="3" borderId="6" xfId="0" applyNumberFormat="1" applyFont="1" applyFill="1" applyBorder="1" applyAlignment="1">
      <alignment/>
    </xf>
    <xf numFmtId="49" fontId="2" fillId="0" borderId="48" xfId="0" applyNumberFormat="1" applyFont="1" applyBorder="1" applyAlignment="1">
      <alignment/>
    </xf>
    <xf numFmtId="0" fontId="6" fillId="0" borderId="49" xfId="0" applyFont="1" applyBorder="1" applyAlignment="1">
      <alignment/>
    </xf>
    <xf numFmtId="38" fontId="2" fillId="0" borderId="50" xfId="0" applyNumberFormat="1" applyFont="1" applyBorder="1" applyAlignment="1">
      <alignment/>
    </xf>
    <xf numFmtId="38" fontId="2" fillId="3" borderId="48" xfId="0" applyNumberFormat="1" applyFont="1" applyFill="1" applyBorder="1" applyAlignment="1">
      <alignment/>
    </xf>
    <xf numFmtId="0" fontId="6" fillId="0" borderId="48" xfId="0" applyFont="1" applyBorder="1" applyAlignment="1">
      <alignment/>
    </xf>
    <xf numFmtId="0" fontId="2" fillId="0" borderId="48" xfId="0" applyFont="1" applyBorder="1" applyAlignment="1">
      <alignment/>
    </xf>
    <xf numFmtId="200" fontId="2" fillId="3" borderId="7" xfId="0" applyNumberFormat="1" applyFont="1" applyFill="1" applyBorder="1" applyAlignment="1">
      <alignment/>
    </xf>
    <xf numFmtId="38" fontId="2" fillId="5" borderId="18" xfId="0" applyNumberFormat="1" applyFont="1" applyFill="1" applyBorder="1" applyAlignment="1">
      <alignment/>
    </xf>
    <xf numFmtId="38" fontId="2" fillId="5" borderId="5" xfId="0" applyNumberFormat="1" applyFont="1" applyFill="1" applyBorder="1" applyAlignment="1">
      <alignment/>
    </xf>
    <xf numFmtId="38" fontId="2" fillId="5" borderId="7" xfId="0" applyNumberFormat="1" applyFont="1" applyFill="1" applyBorder="1" applyAlignment="1">
      <alignment/>
    </xf>
    <xf numFmtId="38" fontId="2" fillId="0" borderId="48" xfId="0" applyNumberFormat="1" applyFont="1" applyBorder="1" applyAlignment="1">
      <alignment/>
    </xf>
    <xf numFmtId="38" fontId="2" fillId="6" borderId="0" xfId="0" applyNumberFormat="1" applyFont="1" applyFill="1" applyBorder="1" applyAlignment="1">
      <alignment/>
    </xf>
    <xf numFmtId="38" fontId="2" fillId="6" borderId="2" xfId="0" applyNumberFormat="1" applyFont="1" applyFill="1" applyBorder="1" applyAlignment="1">
      <alignment/>
    </xf>
    <xf numFmtId="38" fontId="2" fillId="6" borderId="17" xfId="0" applyNumberFormat="1" applyFont="1" applyFill="1" applyBorder="1" applyAlignment="1">
      <alignment/>
    </xf>
    <xf numFmtId="38" fontId="2" fillId="6" borderId="14" xfId="0" applyNumberFormat="1" applyFont="1" applyFill="1" applyBorder="1" applyAlignment="1">
      <alignment/>
    </xf>
    <xf numFmtId="38" fontId="2" fillId="6" borderId="50" xfId="0" applyNumberFormat="1" applyFont="1" applyFill="1" applyBorder="1" applyAlignment="1">
      <alignment/>
    </xf>
    <xf numFmtId="40" fontId="2" fillId="0" borderId="9" xfId="0" applyNumberFormat="1" applyFont="1" applyBorder="1" applyAlignment="1">
      <alignment/>
    </xf>
    <xf numFmtId="38" fontId="2" fillId="0" borderId="6" xfId="0" applyNumberFormat="1" applyFont="1" applyBorder="1" applyAlignment="1">
      <alignment vertical="distributed"/>
    </xf>
    <xf numFmtId="38" fontId="2" fillId="0" borderId="51" xfId="0" applyNumberFormat="1" applyFont="1" applyBorder="1" applyAlignment="1">
      <alignment vertical="distributed"/>
    </xf>
    <xf numFmtId="38" fontId="2" fillId="0" borderId="20" xfId="0" applyNumberFormat="1" applyFont="1" applyBorder="1" applyAlignment="1">
      <alignment vertical="distributed"/>
    </xf>
    <xf numFmtId="38" fontId="4" fillId="0" borderId="10" xfId="0" applyNumberFormat="1" applyFont="1" applyBorder="1" applyAlignment="1">
      <alignment/>
    </xf>
    <xf numFmtId="38" fontId="2" fillId="0" borderId="7" xfId="0" applyNumberFormat="1" applyFont="1" applyBorder="1" applyAlignment="1">
      <alignment vertical="distributed"/>
    </xf>
    <xf numFmtId="38" fontId="2" fillId="0" borderId="48" xfId="0" applyNumberFormat="1" applyFont="1" applyBorder="1" applyAlignment="1">
      <alignment vertical="distributed"/>
    </xf>
    <xf numFmtId="38" fontId="2" fillId="0" borderId="18" xfId="0" applyNumberFormat="1" applyFont="1" applyBorder="1" applyAlignment="1">
      <alignment vertical="distributed"/>
    </xf>
    <xf numFmtId="0" fontId="2" fillId="0" borderId="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49" xfId="0" applyFont="1" applyBorder="1" applyAlignment="1">
      <alignment/>
    </xf>
    <xf numFmtId="38" fontId="2" fillId="0" borderId="52" xfId="0" applyNumberFormat="1" applyFont="1" applyBorder="1" applyAlignment="1">
      <alignment/>
    </xf>
    <xf numFmtId="40" fontId="4" fillId="3" borderId="53" xfId="0" applyNumberFormat="1" applyFont="1" applyFill="1" applyBorder="1" applyAlignment="1">
      <alignment/>
    </xf>
    <xf numFmtId="0" fontId="2" fillId="0" borderId="51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38" fontId="2" fillId="0" borderId="57" xfId="0" applyNumberFormat="1" applyFont="1" applyBorder="1" applyAlignment="1">
      <alignment/>
    </xf>
    <xf numFmtId="38" fontId="2" fillId="0" borderId="58" xfId="0" applyNumberFormat="1" applyFont="1" applyBorder="1" applyAlignment="1">
      <alignment/>
    </xf>
    <xf numFmtId="38" fontId="2" fillId="0" borderId="39" xfId="0" applyNumberFormat="1" applyFont="1" applyBorder="1" applyAlignment="1">
      <alignment/>
    </xf>
    <xf numFmtId="38" fontId="2" fillId="0" borderId="59" xfId="0" applyNumberFormat="1" applyFont="1" applyBorder="1" applyAlignment="1">
      <alignment/>
    </xf>
    <xf numFmtId="38" fontId="2" fillId="0" borderId="60" xfId="0" applyNumberFormat="1" applyFont="1" applyBorder="1" applyAlignment="1">
      <alignment/>
    </xf>
    <xf numFmtId="38" fontId="2" fillId="0" borderId="37" xfId="0" applyNumberFormat="1" applyFont="1" applyBorder="1" applyAlignment="1">
      <alignment/>
    </xf>
    <xf numFmtId="38" fontId="2" fillId="0" borderId="44" xfId="0" applyNumberFormat="1" applyFont="1" applyBorder="1" applyAlignment="1">
      <alignment/>
    </xf>
    <xf numFmtId="38" fontId="2" fillId="7" borderId="2" xfId="0" applyNumberFormat="1" applyFont="1" applyFill="1" applyBorder="1" applyAlignment="1">
      <alignment/>
    </xf>
    <xf numFmtId="38" fontId="2" fillId="7" borderId="17" xfId="0" applyNumberFormat="1" applyFont="1" applyFill="1" applyBorder="1" applyAlignment="1">
      <alignment/>
    </xf>
    <xf numFmtId="38" fontId="22" fillId="0" borderId="1" xfId="0" applyNumberFormat="1" applyFont="1" applyFill="1" applyBorder="1" applyAlignment="1">
      <alignment horizontal="left" vertical="center"/>
    </xf>
    <xf numFmtId="38" fontId="3" fillId="0" borderId="0" xfId="0" applyNumberFormat="1" applyFont="1" applyBorder="1" applyAlignment="1">
      <alignment/>
    </xf>
    <xf numFmtId="38" fontId="3" fillId="0" borderId="10" xfId="0" applyNumberFormat="1" applyFont="1" applyBorder="1" applyAlignment="1">
      <alignment/>
    </xf>
    <xf numFmtId="38" fontId="2" fillId="6" borderId="6" xfId="0" applyNumberFormat="1" applyFont="1" applyFill="1" applyBorder="1" applyAlignment="1">
      <alignment/>
    </xf>
    <xf numFmtId="38" fontId="2" fillId="0" borderId="61" xfId="0" applyNumberFormat="1" applyFont="1" applyBorder="1" applyAlignment="1">
      <alignment/>
    </xf>
    <xf numFmtId="0" fontId="2" fillId="0" borderId="26" xfId="0" applyNumberFormat="1" applyFont="1" applyBorder="1" applyAlignment="1">
      <alignment/>
    </xf>
    <xf numFmtId="38" fontId="3" fillId="0" borderId="0" xfId="0" applyNumberFormat="1" applyFont="1" applyAlignment="1">
      <alignment horizontal="left"/>
    </xf>
    <xf numFmtId="38" fontId="2" fillId="0" borderId="0" xfId="0" applyNumberFormat="1" applyFont="1" applyAlignment="1">
      <alignment horizontal="left"/>
    </xf>
    <xf numFmtId="49" fontId="2" fillId="0" borderId="27" xfId="0" applyNumberFormat="1" applyFont="1" applyBorder="1" applyAlignment="1">
      <alignment horizontal="left"/>
    </xf>
    <xf numFmtId="38" fontId="2" fillId="0" borderId="20" xfId="0" applyNumberFormat="1" applyFont="1" applyBorder="1" applyAlignment="1">
      <alignment horizontal="left"/>
    </xf>
    <xf numFmtId="38" fontId="2" fillId="6" borderId="20" xfId="0" applyNumberFormat="1" applyFont="1" applyFill="1" applyBorder="1" applyAlignment="1">
      <alignment horizontal="left"/>
    </xf>
    <xf numFmtId="38" fontId="2" fillId="3" borderId="20" xfId="0" applyNumberFormat="1" applyFont="1" applyFill="1" applyBorder="1" applyAlignment="1">
      <alignment horizontal="left"/>
    </xf>
    <xf numFmtId="38" fontId="3" fillId="0" borderId="27" xfId="0" applyNumberFormat="1" applyFont="1" applyBorder="1" applyAlignment="1">
      <alignment horizontal="left"/>
    </xf>
    <xf numFmtId="38" fontId="2" fillId="0" borderId="27" xfId="0" applyNumberFormat="1" applyFont="1" applyBorder="1" applyAlignment="1">
      <alignment horizontal="left"/>
    </xf>
    <xf numFmtId="40" fontId="2" fillId="0" borderId="0" xfId="0" applyNumberFormat="1" applyFont="1" applyBorder="1" applyAlignment="1">
      <alignment horizontal="left"/>
    </xf>
    <xf numFmtId="38" fontId="2" fillId="0" borderId="0" xfId="0" applyNumberFormat="1" applyFont="1" applyFill="1" applyBorder="1" applyAlignment="1">
      <alignment/>
    </xf>
    <xf numFmtId="40" fontId="4" fillId="0" borderId="0" xfId="0" applyNumberFormat="1" applyFont="1" applyFill="1" applyBorder="1" applyAlignment="1">
      <alignment/>
    </xf>
    <xf numFmtId="38" fontId="2" fillId="0" borderId="10" xfId="0" applyNumberFormat="1" applyFont="1" applyFill="1" applyBorder="1" applyAlignment="1">
      <alignment/>
    </xf>
    <xf numFmtId="38" fontId="14" fillId="4" borderId="6" xfId="0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8"/>
  <sheetViews>
    <sheetView tabSelected="1" workbookViewId="0" topLeftCell="A1">
      <selection activeCell="E63" sqref="E63"/>
    </sheetView>
  </sheetViews>
  <sheetFormatPr defaultColWidth="9.00390625" defaultRowHeight="13.5" customHeight="1"/>
  <cols>
    <col min="1" max="1" width="1.37890625" style="11" customWidth="1"/>
    <col min="2" max="2" width="1.37890625" style="1" customWidth="1"/>
    <col min="3" max="3" width="2.375" style="20" customWidth="1"/>
    <col min="4" max="4" width="33.25390625" style="1" customWidth="1"/>
    <col min="5" max="5" width="9.375" style="1" customWidth="1"/>
    <col min="6" max="6" width="5.00390625" style="12" customWidth="1"/>
    <col min="7" max="7" width="4.00390625" style="1" customWidth="1"/>
    <col min="8" max="9" width="7.00390625" style="1" customWidth="1"/>
    <col min="10" max="10" width="5.50390625" style="1" customWidth="1"/>
    <col min="11" max="12" width="4.625" style="1" customWidth="1"/>
    <col min="13" max="13" width="7.375" style="1" customWidth="1"/>
    <col min="14" max="14" width="6.75390625" style="1" customWidth="1"/>
    <col min="15" max="20" width="4.75390625" style="1" customWidth="1"/>
    <col min="21" max="21" width="5.375" style="1" customWidth="1"/>
    <col min="22" max="22" width="5.50390625" style="1" customWidth="1"/>
    <col min="23" max="23" width="3.375" style="1" customWidth="1"/>
    <col min="24" max="24" width="6.00390625" style="1" customWidth="1"/>
    <col min="25" max="16384" width="9.00390625" style="1" customWidth="1"/>
  </cols>
  <sheetData>
    <row r="1" spans="3:25" ht="17.25" customHeight="1" thickBot="1">
      <c r="C1" s="1"/>
      <c r="E1" s="332" t="s">
        <v>328</v>
      </c>
      <c r="F1" s="332"/>
      <c r="G1" s="332"/>
      <c r="H1" s="12"/>
      <c r="L1" s="13"/>
      <c r="M1" s="13"/>
      <c r="N1" s="13"/>
      <c r="O1" s="13"/>
      <c r="P1" s="13"/>
      <c r="Q1" s="331"/>
      <c r="R1" s="13"/>
      <c r="T1" s="12" t="s">
        <v>332</v>
      </c>
      <c r="U1" s="403"/>
      <c r="V1" s="403"/>
      <c r="W1" s="404"/>
      <c r="X1" s="374"/>
      <c r="Y1" s="13" t="s">
        <v>333</v>
      </c>
    </row>
    <row r="2" spans="3:25" ht="13.5" customHeight="1">
      <c r="C2" s="333"/>
      <c r="F2" s="1"/>
      <c r="H2" s="13"/>
      <c r="L2" s="13"/>
      <c r="M2" s="13"/>
      <c r="N2" s="13"/>
      <c r="O2" s="13"/>
      <c r="P2" s="13"/>
      <c r="Q2" s="13"/>
      <c r="R2" s="13"/>
      <c r="T2" s="403" t="s">
        <v>337</v>
      </c>
      <c r="U2" s="403"/>
      <c r="V2" s="403"/>
      <c r="W2" s="403"/>
      <c r="X2" s="13"/>
      <c r="Y2" s="13"/>
    </row>
    <row r="3" spans="3:25" ht="13.5" customHeight="1">
      <c r="C3" s="334"/>
      <c r="D3" s="12"/>
      <c r="F3" s="1"/>
      <c r="H3" s="14"/>
      <c r="I3" s="14"/>
      <c r="K3" s="13"/>
      <c r="L3" s="331"/>
      <c r="M3" s="366"/>
      <c r="N3" s="366"/>
      <c r="O3" s="366"/>
      <c r="P3" s="14"/>
      <c r="Q3" s="366"/>
      <c r="R3" s="14"/>
      <c r="S3" s="14"/>
      <c r="T3" s="405" t="s">
        <v>338</v>
      </c>
      <c r="U3" s="405"/>
      <c r="V3" s="403"/>
      <c r="W3" s="404"/>
      <c r="X3" s="13"/>
      <c r="Y3" s="13"/>
    </row>
    <row r="4" spans="3:21" ht="13.5" customHeight="1">
      <c r="C4" s="21"/>
      <c r="D4" s="9" t="s">
        <v>14</v>
      </c>
      <c r="E4" s="2" t="s">
        <v>286</v>
      </c>
      <c r="F4" s="353"/>
      <c r="G4" s="3"/>
      <c r="H4" s="5" t="s">
        <v>318</v>
      </c>
      <c r="I4" s="13" t="s">
        <v>252</v>
      </c>
      <c r="J4" s="32" t="s">
        <v>253</v>
      </c>
      <c r="K4" s="5" t="s">
        <v>254</v>
      </c>
      <c r="L4" s="5" t="s">
        <v>255</v>
      </c>
      <c r="M4" s="32" t="s">
        <v>256</v>
      </c>
      <c r="N4" s="6" t="s">
        <v>293</v>
      </c>
      <c r="O4" s="6" t="s">
        <v>294</v>
      </c>
      <c r="P4" s="6" t="s">
        <v>293</v>
      </c>
      <c r="Q4" s="5" t="s">
        <v>20</v>
      </c>
      <c r="R4" s="10" t="s">
        <v>288</v>
      </c>
      <c r="S4" s="10" t="s">
        <v>295</v>
      </c>
      <c r="T4" s="373" t="s">
        <v>334</v>
      </c>
      <c r="U4" s="6" t="s">
        <v>296</v>
      </c>
    </row>
    <row r="5" spans="3:21" ht="13.5" customHeight="1">
      <c r="C5" s="22"/>
      <c r="D5" s="10"/>
      <c r="E5" s="6" t="s">
        <v>287</v>
      </c>
      <c r="F5" s="354" t="s">
        <v>288</v>
      </c>
      <c r="G5" s="6" t="s">
        <v>289</v>
      </c>
      <c r="H5" s="6" t="s">
        <v>296</v>
      </c>
      <c r="I5" s="13" t="s">
        <v>257</v>
      </c>
      <c r="J5" s="31" t="s">
        <v>257</v>
      </c>
      <c r="K5" s="6" t="s">
        <v>258</v>
      </c>
      <c r="L5" s="6" t="s">
        <v>13</v>
      </c>
      <c r="M5" s="31" t="s">
        <v>13</v>
      </c>
      <c r="N5" s="6" t="s">
        <v>297</v>
      </c>
      <c r="O5" s="6" t="s">
        <v>298</v>
      </c>
      <c r="P5" s="6" t="s">
        <v>298</v>
      </c>
      <c r="Q5" s="6" t="s">
        <v>13</v>
      </c>
      <c r="R5" s="10" t="s">
        <v>299</v>
      </c>
      <c r="S5" s="10" t="s">
        <v>299</v>
      </c>
      <c r="T5" s="373" t="s">
        <v>335</v>
      </c>
      <c r="U5" s="6" t="s">
        <v>300</v>
      </c>
    </row>
    <row r="6" spans="3:21" ht="13.5" customHeight="1">
      <c r="C6" s="22"/>
      <c r="D6" s="10"/>
      <c r="E6" s="6"/>
      <c r="F6" s="354"/>
      <c r="G6" s="6"/>
      <c r="H6" s="6" t="s">
        <v>287</v>
      </c>
      <c r="I6" s="13" t="s">
        <v>259</v>
      </c>
      <c r="J6" s="31" t="s">
        <v>260</v>
      </c>
      <c r="K6" s="6"/>
      <c r="L6" s="6"/>
      <c r="M6" s="31"/>
      <c r="N6" s="6" t="s">
        <v>301</v>
      </c>
      <c r="O6" s="6" t="s">
        <v>301</v>
      </c>
      <c r="P6" s="6" t="s">
        <v>301</v>
      </c>
      <c r="Q6" s="6" t="s">
        <v>57</v>
      </c>
      <c r="R6" s="10" t="s">
        <v>13</v>
      </c>
      <c r="S6" s="10" t="s">
        <v>302</v>
      </c>
      <c r="T6" s="373" t="s">
        <v>336</v>
      </c>
      <c r="U6" s="6" t="s">
        <v>287</v>
      </c>
    </row>
    <row r="7" spans="3:21" ht="13.5" customHeight="1">
      <c r="C7" s="22"/>
      <c r="D7" s="10"/>
      <c r="E7" s="6"/>
      <c r="F7" s="354"/>
      <c r="G7" s="6"/>
      <c r="H7" s="6"/>
      <c r="I7" s="13"/>
      <c r="J7" s="31"/>
      <c r="K7" s="6"/>
      <c r="L7" s="6"/>
      <c r="M7" s="31"/>
      <c r="N7" s="6"/>
      <c r="O7" s="6"/>
      <c r="P7" s="6"/>
      <c r="Q7" s="6"/>
      <c r="R7" s="10" t="s">
        <v>57</v>
      </c>
      <c r="S7" s="10" t="s">
        <v>57</v>
      </c>
      <c r="T7" s="373" t="s">
        <v>57</v>
      </c>
      <c r="U7" s="6" t="s">
        <v>57</v>
      </c>
    </row>
    <row r="8" spans="3:21" ht="13.5" customHeight="1" thickBot="1">
      <c r="C8" s="22"/>
      <c r="D8" s="10"/>
      <c r="E8" s="6"/>
      <c r="F8" s="354"/>
      <c r="G8" s="6"/>
      <c r="H8" s="6"/>
      <c r="I8" s="10" t="s">
        <v>329</v>
      </c>
      <c r="J8" s="31" t="s">
        <v>261</v>
      </c>
      <c r="K8" s="6"/>
      <c r="L8" s="6"/>
      <c r="M8" s="31"/>
      <c r="N8" s="6"/>
      <c r="O8" s="6"/>
      <c r="P8" s="6" t="s">
        <v>303</v>
      </c>
      <c r="Q8" s="6"/>
      <c r="R8" s="10"/>
      <c r="S8" s="10"/>
      <c r="T8" s="373" t="s">
        <v>304</v>
      </c>
      <c r="U8" s="6" t="s">
        <v>305</v>
      </c>
    </row>
    <row r="9" spans="3:21" ht="13.5" customHeight="1" thickBot="1">
      <c r="C9" s="22"/>
      <c r="D9" s="10"/>
      <c r="E9" s="6"/>
      <c r="F9" s="354"/>
      <c r="G9" s="6"/>
      <c r="H9" s="6"/>
      <c r="I9" s="10" t="s">
        <v>330</v>
      </c>
      <c r="J9" s="31"/>
      <c r="K9" s="6"/>
      <c r="L9" s="6"/>
      <c r="M9" s="31"/>
      <c r="N9" s="6"/>
      <c r="O9" s="6"/>
      <c r="P9" s="6" t="s">
        <v>306</v>
      </c>
      <c r="Q9" s="6"/>
      <c r="R9" s="362"/>
      <c r="S9" s="362"/>
      <c r="T9" s="374">
        <v>1</v>
      </c>
      <c r="U9" s="17" t="s">
        <v>310</v>
      </c>
    </row>
    <row r="10" spans="3:21" ht="13.5" customHeight="1">
      <c r="C10" s="22"/>
      <c r="D10" s="10"/>
      <c r="E10" s="6"/>
      <c r="F10" s="354"/>
      <c r="G10" s="6"/>
      <c r="H10" s="6"/>
      <c r="I10" s="10" t="s">
        <v>331</v>
      </c>
      <c r="J10" s="31"/>
      <c r="K10" s="6"/>
      <c r="L10" s="6"/>
      <c r="M10" s="31"/>
      <c r="N10" s="6"/>
      <c r="O10" s="6"/>
      <c r="P10" s="6"/>
      <c r="Q10" s="6"/>
      <c r="R10" s="10"/>
      <c r="S10" s="10"/>
      <c r="T10" s="373"/>
      <c r="U10" s="6"/>
    </row>
    <row r="11" spans="3:21" ht="13.5" customHeight="1">
      <c r="C11" s="341"/>
      <c r="D11" s="16"/>
      <c r="E11" s="8" t="s">
        <v>290</v>
      </c>
      <c r="F11" s="355" t="s">
        <v>291</v>
      </c>
      <c r="G11" s="8" t="s">
        <v>292</v>
      </c>
      <c r="H11" s="8" t="s">
        <v>319</v>
      </c>
      <c r="I11" s="23"/>
      <c r="J11" s="33"/>
      <c r="K11" s="8"/>
      <c r="L11" s="8"/>
      <c r="M11" s="33" t="s">
        <v>262</v>
      </c>
      <c r="N11" s="8" t="s">
        <v>307</v>
      </c>
      <c r="O11" s="8" t="s">
        <v>306</v>
      </c>
      <c r="P11" s="8" t="s">
        <v>308</v>
      </c>
      <c r="Q11" s="8" t="s">
        <v>317</v>
      </c>
      <c r="R11" s="16" t="s">
        <v>311</v>
      </c>
      <c r="S11" s="16" t="s">
        <v>312</v>
      </c>
      <c r="T11" s="373" t="s">
        <v>310</v>
      </c>
      <c r="U11" s="8" t="s">
        <v>313</v>
      </c>
    </row>
    <row r="12" spans="3:21" ht="13.5" customHeight="1">
      <c r="C12" s="22" t="s">
        <v>325</v>
      </c>
      <c r="D12" s="10"/>
      <c r="E12" s="9"/>
      <c r="F12" s="357"/>
      <c r="G12" s="13"/>
      <c r="H12" s="363"/>
      <c r="I12" s="14"/>
      <c r="J12" s="33"/>
      <c r="K12" s="8"/>
      <c r="L12" s="8"/>
      <c r="M12" s="33"/>
      <c r="N12" s="363"/>
      <c r="O12" s="363"/>
      <c r="P12" s="363"/>
      <c r="Q12" s="8"/>
      <c r="R12" s="363"/>
      <c r="S12" s="369"/>
      <c r="T12" s="364"/>
      <c r="U12" s="363"/>
    </row>
    <row r="13" spans="3:21" ht="13.5" customHeight="1">
      <c r="C13" s="18"/>
      <c r="D13" s="335" t="s">
        <v>251</v>
      </c>
      <c r="E13" s="7">
        <v>0</v>
      </c>
      <c r="F13" s="358">
        <v>0</v>
      </c>
      <c r="G13" s="386"/>
      <c r="H13" s="7">
        <f>E13+N13*F13</f>
        <v>0</v>
      </c>
      <c r="I13" s="3">
        <f>Q13*E13+R13*N13*F13</f>
        <v>0</v>
      </c>
      <c r="J13" s="30">
        <f>M13*H13</f>
        <v>0</v>
      </c>
      <c r="K13" s="150" t="s">
        <v>279</v>
      </c>
      <c r="L13" s="150" t="s">
        <v>280</v>
      </c>
      <c r="M13" s="30">
        <v>56</v>
      </c>
      <c r="N13" s="363">
        <v>10</v>
      </c>
      <c r="O13" s="363" t="s">
        <v>309</v>
      </c>
      <c r="P13" s="363" t="s">
        <v>309</v>
      </c>
      <c r="Q13" s="101">
        <v>950</v>
      </c>
      <c r="R13" s="101">
        <v>950</v>
      </c>
      <c r="S13" s="370">
        <v>950</v>
      </c>
      <c r="T13" s="375">
        <f>M13*T$9</f>
        <v>56</v>
      </c>
      <c r="U13" s="101">
        <f>R13+T13</f>
        <v>1006</v>
      </c>
    </row>
    <row r="14" spans="3:21" ht="13.5" customHeight="1">
      <c r="C14" s="18"/>
      <c r="D14" s="335" t="s">
        <v>248</v>
      </c>
      <c r="E14" s="7">
        <v>0</v>
      </c>
      <c r="F14" s="358">
        <v>0</v>
      </c>
      <c r="G14" s="386"/>
      <c r="H14" s="7">
        <f>E14+N14*F14</f>
        <v>0</v>
      </c>
      <c r="I14" s="3">
        <f>Q14*E14+R14*N14*F14</f>
        <v>0</v>
      </c>
      <c r="J14" s="30">
        <f aca="true" t="shared" si="0" ref="J14:J23">M14*H14</f>
        <v>0</v>
      </c>
      <c r="K14" s="150" t="s">
        <v>279</v>
      </c>
      <c r="L14" s="150" t="s">
        <v>280</v>
      </c>
      <c r="M14" s="30">
        <v>56</v>
      </c>
      <c r="N14" s="363">
        <v>10</v>
      </c>
      <c r="O14" s="363" t="s">
        <v>309</v>
      </c>
      <c r="P14" s="363" t="s">
        <v>309</v>
      </c>
      <c r="Q14" s="101">
        <v>950</v>
      </c>
      <c r="R14" s="101">
        <v>950</v>
      </c>
      <c r="S14" s="370">
        <v>950</v>
      </c>
      <c r="T14" s="375">
        <f>M14*T$9</f>
        <v>56</v>
      </c>
      <c r="U14" s="101">
        <f aca="true" t="shared" si="1" ref="U14:U23">R14+T14</f>
        <v>1006</v>
      </c>
    </row>
    <row r="15" spans="3:21" ht="13.5" customHeight="1">
      <c r="C15" s="18"/>
      <c r="D15" s="335" t="s">
        <v>249</v>
      </c>
      <c r="E15" s="7">
        <v>0</v>
      </c>
      <c r="F15" s="358">
        <v>0</v>
      </c>
      <c r="G15" s="386"/>
      <c r="H15" s="7">
        <f>E15+N15*F15</f>
        <v>0</v>
      </c>
      <c r="I15" s="3">
        <f>Q15*E15+R15*N15*F15</f>
        <v>0</v>
      </c>
      <c r="J15" s="30">
        <f t="shared" si="0"/>
        <v>0</v>
      </c>
      <c r="K15" s="150" t="s">
        <v>281</v>
      </c>
      <c r="L15" s="150" t="s">
        <v>282</v>
      </c>
      <c r="M15" s="30">
        <v>56</v>
      </c>
      <c r="N15" s="363">
        <v>10</v>
      </c>
      <c r="O15" s="363" t="s">
        <v>309</v>
      </c>
      <c r="P15" s="363" t="s">
        <v>309</v>
      </c>
      <c r="Q15" s="101">
        <v>950</v>
      </c>
      <c r="R15" s="101">
        <v>950</v>
      </c>
      <c r="S15" s="370">
        <v>950</v>
      </c>
      <c r="T15" s="375">
        <f>M15*T$9</f>
        <v>56</v>
      </c>
      <c r="U15" s="101">
        <f t="shared" si="1"/>
        <v>1006</v>
      </c>
    </row>
    <row r="16" spans="3:21" ht="13.5" customHeight="1">
      <c r="C16" s="18"/>
      <c r="D16" s="335" t="s">
        <v>250</v>
      </c>
      <c r="E16" s="7">
        <v>0</v>
      </c>
      <c r="F16" s="358">
        <v>0</v>
      </c>
      <c r="G16" s="386"/>
      <c r="H16" s="7">
        <f>E16+N16*F16</f>
        <v>0</v>
      </c>
      <c r="I16" s="3">
        <f>Q16*E16+R16*N16*F16</f>
        <v>0</v>
      </c>
      <c r="J16" s="30">
        <f t="shared" si="0"/>
        <v>0</v>
      </c>
      <c r="K16" s="150" t="s">
        <v>281</v>
      </c>
      <c r="L16" s="150" t="s">
        <v>282</v>
      </c>
      <c r="M16" s="30">
        <v>56</v>
      </c>
      <c r="N16" s="363">
        <v>10</v>
      </c>
      <c r="O16" s="363" t="s">
        <v>309</v>
      </c>
      <c r="P16" s="363" t="s">
        <v>309</v>
      </c>
      <c r="Q16" s="101">
        <v>950</v>
      </c>
      <c r="R16" s="101">
        <v>950</v>
      </c>
      <c r="S16" s="370">
        <v>950</v>
      </c>
      <c r="T16" s="375">
        <f>M16*T$9</f>
        <v>56</v>
      </c>
      <c r="U16" s="101">
        <f t="shared" si="1"/>
        <v>1006</v>
      </c>
    </row>
    <row r="17" spans="3:21" ht="13.5" customHeight="1" thickBot="1">
      <c r="C17" s="336"/>
      <c r="D17" s="337" t="s">
        <v>283</v>
      </c>
      <c r="E17" s="344">
        <v>0</v>
      </c>
      <c r="F17" s="359">
        <v>0</v>
      </c>
      <c r="G17" s="387"/>
      <c r="H17" s="344">
        <f>E17+N17*F17</f>
        <v>0</v>
      </c>
      <c r="I17" s="338">
        <f>Q17*E17+R17*N17*F17</f>
        <v>0</v>
      </c>
      <c r="J17" s="149">
        <f t="shared" si="0"/>
        <v>0</v>
      </c>
      <c r="K17" s="339" t="s">
        <v>284</v>
      </c>
      <c r="L17" s="339">
        <v>40</v>
      </c>
      <c r="M17" s="149">
        <v>12</v>
      </c>
      <c r="N17" s="365">
        <v>40</v>
      </c>
      <c r="O17" s="365" t="s">
        <v>309</v>
      </c>
      <c r="P17" s="365" t="s">
        <v>309</v>
      </c>
      <c r="Q17" s="340">
        <v>255</v>
      </c>
      <c r="R17" s="340">
        <v>255</v>
      </c>
      <c r="S17" s="371">
        <v>255</v>
      </c>
      <c r="T17" s="376">
        <f>M17*T$9</f>
        <v>12</v>
      </c>
      <c r="U17" s="340">
        <f t="shared" si="1"/>
        <v>267</v>
      </c>
    </row>
    <row r="18" spans="3:21" ht="13.5" customHeight="1">
      <c r="C18" s="341" t="s">
        <v>324</v>
      </c>
      <c r="D18" s="342"/>
      <c r="E18" s="8"/>
      <c r="F18" s="360"/>
      <c r="G18" s="23"/>
      <c r="H18" s="23"/>
      <c r="I18" s="23"/>
      <c r="J18" s="33"/>
      <c r="K18" s="343"/>
      <c r="L18" s="343"/>
      <c r="M18" s="33"/>
      <c r="N18" s="367"/>
      <c r="O18" s="367"/>
      <c r="P18" s="367"/>
      <c r="Q18" s="186"/>
      <c r="R18" s="186"/>
      <c r="S18" s="187"/>
      <c r="T18" s="377"/>
      <c r="U18" s="186"/>
    </row>
    <row r="19" spans="3:21" ht="13.5" customHeight="1">
      <c r="C19" s="18"/>
      <c r="D19" s="335" t="s">
        <v>285</v>
      </c>
      <c r="E19" s="7">
        <v>0</v>
      </c>
      <c r="F19" s="358">
        <v>0</v>
      </c>
      <c r="G19" s="3">
        <v>0</v>
      </c>
      <c r="H19" s="3">
        <f>E19+N19*F19+P19*G19</f>
        <v>0</v>
      </c>
      <c r="I19" s="3">
        <f>Q19*E19+R19*N19*F19+S19*P19*G19</f>
        <v>0</v>
      </c>
      <c r="J19" s="30">
        <f t="shared" si="0"/>
        <v>0</v>
      </c>
      <c r="K19" s="150" t="s">
        <v>247</v>
      </c>
      <c r="L19" s="150">
        <v>100</v>
      </c>
      <c r="M19" s="30">
        <v>20</v>
      </c>
      <c r="N19" s="363">
        <v>80</v>
      </c>
      <c r="O19" s="363">
        <v>5</v>
      </c>
      <c r="P19" s="363">
        <f>N19*O19</f>
        <v>400</v>
      </c>
      <c r="Q19" s="101">
        <v>74</v>
      </c>
      <c r="R19" s="101">
        <v>74</v>
      </c>
      <c r="S19" s="370">
        <v>74</v>
      </c>
      <c r="T19" s="375">
        <f>M19*T$9</f>
        <v>20</v>
      </c>
      <c r="U19" s="101">
        <f t="shared" si="1"/>
        <v>94</v>
      </c>
    </row>
    <row r="20" spans="1:21" ht="13.5" customHeight="1" thickBot="1">
      <c r="A20" s="1"/>
      <c r="C20" s="344"/>
      <c r="D20" s="337" t="s">
        <v>269</v>
      </c>
      <c r="E20" s="344">
        <v>0</v>
      </c>
      <c r="F20" s="359">
        <v>0</v>
      </c>
      <c r="G20" s="338">
        <v>0</v>
      </c>
      <c r="H20" s="338">
        <f aca="true" t="shared" si="2" ref="H20:H62">E20+N20*F20+P20*G20</f>
        <v>0</v>
      </c>
      <c r="I20" s="338">
        <f aca="true" t="shared" si="3" ref="I20:I62">Q20*E20+R20*N20*F20+S20*P20*G20</f>
        <v>0</v>
      </c>
      <c r="J20" s="149">
        <f t="shared" si="0"/>
        <v>0</v>
      </c>
      <c r="K20" s="339" t="s">
        <v>247</v>
      </c>
      <c r="L20" s="339">
        <v>100</v>
      </c>
      <c r="M20" s="149">
        <v>21</v>
      </c>
      <c r="N20" s="365">
        <v>80</v>
      </c>
      <c r="O20" s="365">
        <v>5</v>
      </c>
      <c r="P20" s="365">
        <f>N20*O20</f>
        <v>400</v>
      </c>
      <c r="Q20" s="340">
        <v>81</v>
      </c>
      <c r="R20" s="340">
        <v>81</v>
      </c>
      <c r="S20" s="371">
        <v>81</v>
      </c>
      <c r="T20" s="376">
        <f>M20*T$9</f>
        <v>21</v>
      </c>
      <c r="U20" s="340">
        <f t="shared" si="1"/>
        <v>102</v>
      </c>
    </row>
    <row r="21" spans="3:21" ht="13.5" customHeight="1">
      <c r="C21" s="341" t="s">
        <v>326</v>
      </c>
      <c r="D21" s="342"/>
      <c r="E21" s="8"/>
      <c r="F21" s="360"/>
      <c r="G21" s="23"/>
      <c r="H21" s="23">
        <f t="shared" si="2"/>
        <v>0</v>
      </c>
      <c r="I21" s="23">
        <f t="shared" si="3"/>
        <v>0</v>
      </c>
      <c r="J21" s="33"/>
      <c r="K21" s="343"/>
      <c r="L21" s="343"/>
      <c r="M21" s="33"/>
      <c r="N21" s="367"/>
      <c r="O21" s="367"/>
      <c r="P21" s="367"/>
      <c r="Q21" s="186"/>
      <c r="R21" s="186"/>
      <c r="S21" s="187"/>
      <c r="T21" s="377"/>
      <c r="U21" s="186"/>
    </row>
    <row r="22" spans="3:21" ht="13.5" customHeight="1">
      <c r="C22" s="18"/>
      <c r="D22" s="335" t="s">
        <v>268</v>
      </c>
      <c r="E22" s="7">
        <v>0</v>
      </c>
      <c r="F22" s="358">
        <v>0</v>
      </c>
      <c r="G22" s="3">
        <v>0</v>
      </c>
      <c r="H22" s="3">
        <f t="shared" si="2"/>
        <v>0</v>
      </c>
      <c r="I22" s="3">
        <f t="shared" si="3"/>
        <v>0</v>
      </c>
      <c r="J22" s="30">
        <f t="shared" si="0"/>
        <v>0</v>
      </c>
      <c r="K22" s="150" t="s">
        <v>247</v>
      </c>
      <c r="L22" s="150">
        <v>100</v>
      </c>
      <c r="M22" s="30">
        <v>20</v>
      </c>
      <c r="N22" s="363">
        <v>80</v>
      </c>
      <c r="O22" s="363">
        <v>5</v>
      </c>
      <c r="P22" s="363">
        <f>N22*O22</f>
        <v>400</v>
      </c>
      <c r="Q22" s="101">
        <v>71</v>
      </c>
      <c r="R22" s="101">
        <v>71</v>
      </c>
      <c r="S22" s="370">
        <v>71</v>
      </c>
      <c r="T22" s="375">
        <f>M22*T$9</f>
        <v>20</v>
      </c>
      <c r="U22" s="101">
        <f t="shared" si="1"/>
        <v>91</v>
      </c>
    </row>
    <row r="23" spans="1:21" ht="13.5" customHeight="1" thickBot="1">
      <c r="A23" s="1"/>
      <c r="C23" s="344"/>
      <c r="D23" s="337" t="s">
        <v>269</v>
      </c>
      <c r="E23" s="344">
        <v>0</v>
      </c>
      <c r="F23" s="359">
        <v>0</v>
      </c>
      <c r="G23" s="338">
        <v>0</v>
      </c>
      <c r="H23" s="338">
        <f t="shared" si="2"/>
        <v>0</v>
      </c>
      <c r="I23" s="338">
        <f t="shared" si="3"/>
        <v>0</v>
      </c>
      <c r="J23" s="149">
        <f t="shared" si="0"/>
        <v>0</v>
      </c>
      <c r="K23" s="339" t="s">
        <v>247</v>
      </c>
      <c r="L23" s="339">
        <v>100</v>
      </c>
      <c r="M23" s="149">
        <v>21</v>
      </c>
      <c r="N23" s="365">
        <v>80</v>
      </c>
      <c r="O23" s="365">
        <v>5</v>
      </c>
      <c r="P23" s="365">
        <f>N23*O23</f>
        <v>400</v>
      </c>
      <c r="Q23" s="340">
        <v>78</v>
      </c>
      <c r="R23" s="340">
        <v>78</v>
      </c>
      <c r="S23" s="371">
        <v>78</v>
      </c>
      <c r="T23" s="376">
        <f>M23*T$9</f>
        <v>21</v>
      </c>
      <c r="U23" s="340">
        <f t="shared" si="1"/>
        <v>99</v>
      </c>
    </row>
    <row r="24" spans="3:21" ht="13.5" customHeight="1">
      <c r="C24" s="341" t="s">
        <v>327</v>
      </c>
      <c r="D24" s="342"/>
      <c r="E24" s="8"/>
      <c r="F24" s="360"/>
      <c r="G24" s="23"/>
      <c r="H24" s="23">
        <f t="shared" si="2"/>
        <v>0</v>
      </c>
      <c r="I24" s="23">
        <f t="shared" si="3"/>
        <v>0</v>
      </c>
      <c r="J24" s="33"/>
      <c r="K24" s="343"/>
      <c r="L24" s="343"/>
      <c r="M24" s="33"/>
      <c r="N24" s="367"/>
      <c r="O24" s="367"/>
      <c r="P24" s="367"/>
      <c r="Q24" s="186"/>
      <c r="R24" s="186"/>
      <c r="S24" s="187"/>
      <c r="T24" s="377"/>
      <c r="U24" s="186"/>
    </row>
    <row r="25" spans="3:21" ht="13.5" customHeight="1">
      <c r="C25" s="18"/>
      <c r="D25" s="335" t="s">
        <v>270</v>
      </c>
      <c r="E25" s="7">
        <v>0</v>
      </c>
      <c r="F25" s="358">
        <v>0</v>
      </c>
      <c r="G25" s="3">
        <v>0</v>
      </c>
      <c r="H25" s="3">
        <f t="shared" si="2"/>
        <v>0</v>
      </c>
      <c r="I25" s="3">
        <f t="shared" si="3"/>
        <v>0</v>
      </c>
      <c r="J25" s="30">
        <f aca="true" t="shared" si="4" ref="J25:J62">M25*H25</f>
        <v>0</v>
      </c>
      <c r="K25" s="150" t="s">
        <v>247</v>
      </c>
      <c r="L25" s="150">
        <v>10</v>
      </c>
      <c r="M25" s="30">
        <v>7</v>
      </c>
      <c r="N25" s="363">
        <v>200</v>
      </c>
      <c r="O25" s="363">
        <v>5</v>
      </c>
      <c r="P25" s="363">
        <f aca="true" t="shared" si="5" ref="P25:P62">N25*O25</f>
        <v>1000</v>
      </c>
      <c r="Q25" s="101">
        <v>14</v>
      </c>
      <c r="R25" s="101">
        <v>14</v>
      </c>
      <c r="S25" s="370">
        <v>14</v>
      </c>
      <c r="T25" s="375">
        <f aca="true" t="shared" si="6" ref="T25:T62">M25*T$9</f>
        <v>7</v>
      </c>
      <c r="U25" s="101">
        <f aca="true" t="shared" si="7" ref="U25:U62">R25+T25</f>
        <v>21</v>
      </c>
    </row>
    <row r="26" spans="3:21" ht="13.5" customHeight="1">
      <c r="C26" s="18"/>
      <c r="D26" s="335" t="s">
        <v>271</v>
      </c>
      <c r="E26" s="7">
        <v>0</v>
      </c>
      <c r="F26" s="358">
        <v>0</v>
      </c>
      <c r="G26" s="3">
        <v>0</v>
      </c>
      <c r="H26" s="3">
        <f t="shared" si="2"/>
        <v>0</v>
      </c>
      <c r="I26" s="3">
        <f t="shared" si="3"/>
        <v>0</v>
      </c>
      <c r="J26" s="30">
        <f t="shared" si="4"/>
        <v>0</v>
      </c>
      <c r="K26" s="150" t="s">
        <v>247</v>
      </c>
      <c r="L26" s="150">
        <v>10</v>
      </c>
      <c r="M26" s="345">
        <v>7.5</v>
      </c>
      <c r="N26" s="363">
        <v>200</v>
      </c>
      <c r="O26" s="363">
        <v>5</v>
      </c>
      <c r="P26" s="363">
        <f t="shared" si="5"/>
        <v>1000</v>
      </c>
      <c r="Q26" s="101">
        <v>19</v>
      </c>
      <c r="R26" s="101">
        <v>19</v>
      </c>
      <c r="S26" s="370">
        <v>19</v>
      </c>
      <c r="T26" s="375">
        <f t="shared" si="6"/>
        <v>7.5</v>
      </c>
      <c r="U26" s="101">
        <f t="shared" si="7"/>
        <v>26.5</v>
      </c>
    </row>
    <row r="27" spans="3:21" ht="13.5" customHeight="1">
      <c r="C27" s="18"/>
      <c r="D27" s="335" t="s">
        <v>339</v>
      </c>
      <c r="E27" s="7">
        <v>0</v>
      </c>
      <c r="F27" s="358">
        <v>0</v>
      </c>
      <c r="G27" s="3">
        <v>0</v>
      </c>
      <c r="H27" s="3">
        <f t="shared" si="2"/>
        <v>0</v>
      </c>
      <c r="I27" s="3">
        <f t="shared" si="3"/>
        <v>0</v>
      </c>
      <c r="J27" s="30">
        <f t="shared" si="4"/>
        <v>0</v>
      </c>
      <c r="K27" s="150" t="s">
        <v>247</v>
      </c>
      <c r="L27" s="150">
        <v>20</v>
      </c>
      <c r="M27" s="30">
        <v>9</v>
      </c>
      <c r="N27" s="363">
        <v>160</v>
      </c>
      <c r="O27" s="363">
        <v>5</v>
      </c>
      <c r="P27" s="363">
        <f t="shared" si="5"/>
        <v>800</v>
      </c>
      <c r="Q27" s="101">
        <v>23</v>
      </c>
      <c r="R27" s="101">
        <v>23</v>
      </c>
      <c r="S27" s="370">
        <v>23</v>
      </c>
      <c r="T27" s="375">
        <f t="shared" si="6"/>
        <v>9</v>
      </c>
      <c r="U27" s="101">
        <f t="shared" si="7"/>
        <v>32</v>
      </c>
    </row>
    <row r="28" spans="3:21" ht="13.5" customHeight="1">
      <c r="C28" s="18"/>
      <c r="D28" s="335" t="s">
        <v>340</v>
      </c>
      <c r="E28" s="7">
        <v>0</v>
      </c>
      <c r="F28" s="358">
        <v>0</v>
      </c>
      <c r="G28" s="3">
        <v>0</v>
      </c>
      <c r="H28" s="3">
        <f t="shared" si="2"/>
        <v>0</v>
      </c>
      <c r="I28" s="3">
        <f t="shared" si="3"/>
        <v>0</v>
      </c>
      <c r="J28" s="30">
        <f t="shared" si="4"/>
        <v>0</v>
      </c>
      <c r="K28" s="150" t="s">
        <v>247</v>
      </c>
      <c r="L28" s="150">
        <v>30</v>
      </c>
      <c r="M28" s="30">
        <v>10</v>
      </c>
      <c r="N28" s="363">
        <v>150</v>
      </c>
      <c r="O28" s="363">
        <v>5</v>
      </c>
      <c r="P28" s="363">
        <f t="shared" si="5"/>
        <v>750</v>
      </c>
      <c r="Q28" s="101">
        <v>28</v>
      </c>
      <c r="R28" s="101">
        <v>28</v>
      </c>
      <c r="S28" s="370">
        <v>28</v>
      </c>
      <c r="T28" s="375">
        <f t="shared" si="6"/>
        <v>10</v>
      </c>
      <c r="U28" s="101">
        <f t="shared" si="7"/>
        <v>38</v>
      </c>
    </row>
    <row r="29" spans="3:21" ht="13.5" customHeight="1">
      <c r="C29" s="18"/>
      <c r="D29" s="335" t="s">
        <v>341</v>
      </c>
      <c r="E29" s="7">
        <v>0</v>
      </c>
      <c r="F29" s="358">
        <v>0</v>
      </c>
      <c r="G29" s="3">
        <v>0</v>
      </c>
      <c r="H29" s="3">
        <f t="shared" si="2"/>
        <v>0</v>
      </c>
      <c r="I29" s="3">
        <f t="shared" si="3"/>
        <v>0</v>
      </c>
      <c r="J29" s="30">
        <f t="shared" si="4"/>
        <v>0</v>
      </c>
      <c r="K29" s="150" t="s">
        <v>247</v>
      </c>
      <c r="L29" s="150">
        <v>50</v>
      </c>
      <c r="M29" s="30">
        <v>13</v>
      </c>
      <c r="N29" s="363">
        <v>120</v>
      </c>
      <c r="O29" s="363">
        <v>5</v>
      </c>
      <c r="P29" s="363">
        <f t="shared" si="5"/>
        <v>600</v>
      </c>
      <c r="Q29" s="101">
        <v>39</v>
      </c>
      <c r="R29" s="101">
        <v>39</v>
      </c>
      <c r="S29" s="370">
        <v>39</v>
      </c>
      <c r="T29" s="375">
        <f t="shared" si="6"/>
        <v>13</v>
      </c>
      <c r="U29" s="101">
        <f t="shared" si="7"/>
        <v>52</v>
      </c>
    </row>
    <row r="30" spans="3:21" ht="13.5" customHeight="1">
      <c r="C30" s="18"/>
      <c r="D30" s="335" t="s">
        <v>268</v>
      </c>
      <c r="E30" s="7">
        <v>0</v>
      </c>
      <c r="F30" s="358">
        <v>0</v>
      </c>
      <c r="G30" s="3">
        <v>0</v>
      </c>
      <c r="H30" s="3">
        <f t="shared" si="2"/>
        <v>0</v>
      </c>
      <c r="I30" s="3">
        <f t="shared" si="3"/>
        <v>0</v>
      </c>
      <c r="J30" s="30">
        <f t="shared" si="4"/>
        <v>0</v>
      </c>
      <c r="K30" s="150" t="s">
        <v>247</v>
      </c>
      <c r="L30" s="150">
        <v>100</v>
      </c>
      <c r="M30" s="30">
        <v>20</v>
      </c>
      <c r="N30" s="363">
        <v>80</v>
      </c>
      <c r="O30" s="363">
        <v>5</v>
      </c>
      <c r="P30" s="363">
        <f t="shared" si="5"/>
        <v>400</v>
      </c>
      <c r="Q30" s="101">
        <v>63</v>
      </c>
      <c r="R30" s="101">
        <v>63</v>
      </c>
      <c r="S30" s="370">
        <v>63</v>
      </c>
      <c r="T30" s="375">
        <f t="shared" si="6"/>
        <v>20</v>
      </c>
      <c r="U30" s="101">
        <f t="shared" si="7"/>
        <v>83</v>
      </c>
    </row>
    <row r="31" spans="3:21" ht="13.5" customHeight="1">
      <c r="C31" s="18"/>
      <c r="D31" s="335" t="s">
        <v>342</v>
      </c>
      <c r="E31" s="7">
        <v>0</v>
      </c>
      <c r="F31" s="358">
        <v>0</v>
      </c>
      <c r="G31" s="3">
        <v>0</v>
      </c>
      <c r="H31" s="3">
        <f t="shared" si="2"/>
        <v>0</v>
      </c>
      <c r="I31" s="3">
        <f t="shared" si="3"/>
        <v>0</v>
      </c>
      <c r="J31" s="30">
        <f t="shared" si="4"/>
        <v>0</v>
      </c>
      <c r="K31" s="150" t="s">
        <v>247</v>
      </c>
      <c r="L31" s="150">
        <v>150</v>
      </c>
      <c r="M31" s="30">
        <v>26.5</v>
      </c>
      <c r="N31" s="363">
        <v>60</v>
      </c>
      <c r="O31" s="363">
        <v>5</v>
      </c>
      <c r="P31" s="363">
        <f t="shared" si="5"/>
        <v>300</v>
      </c>
      <c r="Q31" s="101">
        <v>83</v>
      </c>
      <c r="R31" s="101">
        <v>83</v>
      </c>
      <c r="S31" s="370">
        <v>83</v>
      </c>
      <c r="T31" s="375">
        <f t="shared" si="6"/>
        <v>26.5</v>
      </c>
      <c r="U31" s="101">
        <f t="shared" si="7"/>
        <v>109.5</v>
      </c>
    </row>
    <row r="32" spans="3:21" ht="13.5" customHeight="1">
      <c r="C32" s="18"/>
      <c r="D32" s="335" t="s">
        <v>343</v>
      </c>
      <c r="E32" s="7">
        <v>0</v>
      </c>
      <c r="F32" s="358">
        <v>0</v>
      </c>
      <c r="G32" s="3">
        <v>0</v>
      </c>
      <c r="H32" s="3">
        <f t="shared" si="2"/>
        <v>0</v>
      </c>
      <c r="I32" s="3">
        <f t="shared" si="3"/>
        <v>0</v>
      </c>
      <c r="J32" s="30">
        <f t="shared" si="4"/>
        <v>0</v>
      </c>
      <c r="K32" s="150" t="s">
        <v>247</v>
      </c>
      <c r="L32" s="150">
        <v>10</v>
      </c>
      <c r="M32" s="30">
        <v>7</v>
      </c>
      <c r="N32" s="363">
        <v>200</v>
      </c>
      <c r="O32" s="363">
        <v>5</v>
      </c>
      <c r="P32" s="363">
        <f t="shared" si="5"/>
        <v>1000</v>
      </c>
      <c r="Q32" s="101">
        <v>14</v>
      </c>
      <c r="R32" s="101">
        <v>14</v>
      </c>
      <c r="S32" s="370">
        <v>14</v>
      </c>
      <c r="T32" s="375">
        <f t="shared" si="6"/>
        <v>7</v>
      </c>
      <c r="U32" s="101">
        <f t="shared" si="7"/>
        <v>21</v>
      </c>
    </row>
    <row r="33" spans="3:21" ht="13.5" customHeight="1">
      <c r="C33" s="18"/>
      <c r="D33" s="335" t="s">
        <v>344</v>
      </c>
      <c r="E33" s="7">
        <v>0</v>
      </c>
      <c r="F33" s="358">
        <v>0</v>
      </c>
      <c r="G33" s="3">
        <v>0</v>
      </c>
      <c r="H33" s="3">
        <f t="shared" si="2"/>
        <v>0</v>
      </c>
      <c r="I33" s="3">
        <f t="shared" si="3"/>
        <v>0</v>
      </c>
      <c r="J33" s="30">
        <f t="shared" si="4"/>
        <v>0</v>
      </c>
      <c r="K33" s="150" t="s">
        <v>247</v>
      </c>
      <c r="L33" s="150">
        <v>10</v>
      </c>
      <c r="M33" s="345">
        <v>7.5</v>
      </c>
      <c r="N33" s="363">
        <v>200</v>
      </c>
      <c r="O33" s="363">
        <v>5</v>
      </c>
      <c r="P33" s="363">
        <f t="shared" si="5"/>
        <v>1000</v>
      </c>
      <c r="Q33" s="101">
        <v>19</v>
      </c>
      <c r="R33" s="101">
        <v>19</v>
      </c>
      <c r="S33" s="370">
        <v>19</v>
      </c>
      <c r="T33" s="375">
        <f t="shared" si="6"/>
        <v>7.5</v>
      </c>
      <c r="U33" s="101">
        <f t="shared" si="7"/>
        <v>26.5</v>
      </c>
    </row>
    <row r="34" spans="3:21" ht="13.5" customHeight="1">
      <c r="C34" s="18"/>
      <c r="D34" s="335" t="s">
        <v>345</v>
      </c>
      <c r="E34" s="7">
        <v>0</v>
      </c>
      <c r="F34" s="358">
        <v>0</v>
      </c>
      <c r="G34" s="3">
        <v>0</v>
      </c>
      <c r="H34" s="3">
        <f t="shared" si="2"/>
        <v>0</v>
      </c>
      <c r="I34" s="3">
        <f t="shared" si="3"/>
        <v>0</v>
      </c>
      <c r="J34" s="30">
        <f t="shared" si="4"/>
        <v>0</v>
      </c>
      <c r="K34" s="150" t="s">
        <v>247</v>
      </c>
      <c r="L34" s="150">
        <v>20</v>
      </c>
      <c r="M34" s="30">
        <v>9</v>
      </c>
      <c r="N34" s="363">
        <v>160</v>
      </c>
      <c r="O34" s="363">
        <v>5</v>
      </c>
      <c r="P34" s="363">
        <f t="shared" si="5"/>
        <v>800</v>
      </c>
      <c r="Q34" s="101">
        <v>23</v>
      </c>
      <c r="R34" s="101">
        <v>23</v>
      </c>
      <c r="S34" s="370">
        <v>23</v>
      </c>
      <c r="T34" s="375">
        <f t="shared" si="6"/>
        <v>9</v>
      </c>
      <c r="U34" s="101">
        <f t="shared" si="7"/>
        <v>32</v>
      </c>
    </row>
    <row r="35" spans="3:21" ht="13.5" customHeight="1">
      <c r="C35" s="18"/>
      <c r="D35" s="335" t="s">
        <v>346</v>
      </c>
      <c r="E35" s="7">
        <v>0</v>
      </c>
      <c r="F35" s="358">
        <v>0</v>
      </c>
      <c r="G35" s="3">
        <v>0</v>
      </c>
      <c r="H35" s="3">
        <f t="shared" si="2"/>
        <v>0</v>
      </c>
      <c r="I35" s="3">
        <f t="shared" si="3"/>
        <v>0</v>
      </c>
      <c r="J35" s="30">
        <f t="shared" si="4"/>
        <v>0</v>
      </c>
      <c r="K35" s="150" t="s">
        <v>247</v>
      </c>
      <c r="L35" s="150">
        <v>30</v>
      </c>
      <c r="M35" s="30">
        <v>10</v>
      </c>
      <c r="N35" s="363">
        <v>150</v>
      </c>
      <c r="O35" s="363">
        <v>5</v>
      </c>
      <c r="P35" s="363">
        <f t="shared" si="5"/>
        <v>750</v>
      </c>
      <c r="Q35" s="101">
        <v>28</v>
      </c>
      <c r="R35" s="101">
        <v>28</v>
      </c>
      <c r="S35" s="370">
        <v>28</v>
      </c>
      <c r="T35" s="375">
        <f t="shared" si="6"/>
        <v>10</v>
      </c>
      <c r="U35" s="101">
        <f t="shared" si="7"/>
        <v>38</v>
      </c>
    </row>
    <row r="36" spans="3:21" ht="13.5" customHeight="1">
      <c r="C36" s="18"/>
      <c r="D36" s="335" t="s">
        <v>347</v>
      </c>
      <c r="E36" s="7">
        <v>0</v>
      </c>
      <c r="F36" s="358">
        <v>0</v>
      </c>
      <c r="G36" s="3">
        <v>0</v>
      </c>
      <c r="H36" s="3">
        <f t="shared" si="2"/>
        <v>0</v>
      </c>
      <c r="I36" s="3">
        <f t="shared" si="3"/>
        <v>0</v>
      </c>
      <c r="J36" s="30">
        <f t="shared" si="4"/>
        <v>0</v>
      </c>
      <c r="K36" s="150" t="s">
        <v>247</v>
      </c>
      <c r="L36" s="150">
        <v>50</v>
      </c>
      <c r="M36" s="30">
        <v>13</v>
      </c>
      <c r="N36" s="363">
        <v>120</v>
      </c>
      <c r="O36" s="363">
        <v>5</v>
      </c>
      <c r="P36" s="363">
        <f t="shared" si="5"/>
        <v>600</v>
      </c>
      <c r="Q36" s="101">
        <v>39</v>
      </c>
      <c r="R36" s="101">
        <v>39</v>
      </c>
      <c r="S36" s="370">
        <v>39</v>
      </c>
      <c r="T36" s="375">
        <f t="shared" si="6"/>
        <v>13</v>
      </c>
      <c r="U36" s="101">
        <f t="shared" si="7"/>
        <v>52</v>
      </c>
    </row>
    <row r="37" spans="3:21" ht="13.5" customHeight="1">
      <c r="C37" s="18"/>
      <c r="D37" s="335" t="s">
        <v>348</v>
      </c>
      <c r="E37" s="7">
        <v>0</v>
      </c>
      <c r="F37" s="358">
        <v>0</v>
      </c>
      <c r="G37" s="3">
        <v>0</v>
      </c>
      <c r="H37" s="3">
        <f t="shared" si="2"/>
        <v>0</v>
      </c>
      <c r="I37" s="3">
        <f t="shared" si="3"/>
        <v>0</v>
      </c>
      <c r="J37" s="30">
        <f t="shared" si="4"/>
        <v>0</v>
      </c>
      <c r="K37" s="150" t="s">
        <v>247</v>
      </c>
      <c r="L37" s="150">
        <v>100</v>
      </c>
      <c r="M37" s="30">
        <v>20</v>
      </c>
      <c r="N37" s="363">
        <v>80</v>
      </c>
      <c r="O37" s="363">
        <v>5</v>
      </c>
      <c r="P37" s="363">
        <f t="shared" si="5"/>
        <v>400</v>
      </c>
      <c r="Q37" s="101">
        <v>63</v>
      </c>
      <c r="R37" s="101">
        <v>63</v>
      </c>
      <c r="S37" s="370">
        <v>63</v>
      </c>
      <c r="T37" s="375">
        <f t="shared" si="6"/>
        <v>20</v>
      </c>
      <c r="U37" s="101">
        <f t="shared" si="7"/>
        <v>83</v>
      </c>
    </row>
    <row r="38" spans="3:21" ht="13.5" customHeight="1" thickBot="1">
      <c r="C38" s="346"/>
      <c r="D38" s="347" t="s">
        <v>349</v>
      </c>
      <c r="E38" s="356">
        <v>0</v>
      </c>
      <c r="F38" s="361">
        <v>0</v>
      </c>
      <c r="G38" s="348">
        <v>0</v>
      </c>
      <c r="H38" s="348">
        <f t="shared" si="2"/>
        <v>0</v>
      </c>
      <c r="I38" s="348">
        <f t="shared" si="3"/>
        <v>0</v>
      </c>
      <c r="J38" s="349">
        <f t="shared" si="4"/>
        <v>0</v>
      </c>
      <c r="K38" s="350" t="s">
        <v>247</v>
      </c>
      <c r="L38" s="350">
        <v>150</v>
      </c>
      <c r="M38" s="349">
        <v>26.5</v>
      </c>
      <c r="N38" s="368">
        <v>60</v>
      </c>
      <c r="O38" s="368">
        <v>5</v>
      </c>
      <c r="P38" s="368">
        <f t="shared" si="5"/>
        <v>300</v>
      </c>
      <c r="Q38" s="351">
        <v>83</v>
      </c>
      <c r="R38" s="351">
        <v>83</v>
      </c>
      <c r="S38" s="372">
        <v>83</v>
      </c>
      <c r="T38" s="378">
        <f t="shared" si="6"/>
        <v>26.5</v>
      </c>
      <c r="U38" s="351">
        <f t="shared" si="7"/>
        <v>109.5</v>
      </c>
    </row>
    <row r="39" spans="3:21" ht="13.5" customHeight="1">
      <c r="C39" s="341"/>
      <c r="D39" s="342" t="s">
        <v>350</v>
      </c>
      <c r="E39" s="8">
        <v>0</v>
      </c>
      <c r="F39" s="360">
        <v>0</v>
      </c>
      <c r="G39" s="23">
        <v>0</v>
      </c>
      <c r="H39" s="23">
        <f t="shared" si="2"/>
        <v>0</v>
      </c>
      <c r="I39" s="23">
        <f t="shared" si="3"/>
        <v>0</v>
      </c>
      <c r="J39" s="33">
        <f t="shared" si="4"/>
        <v>0</v>
      </c>
      <c r="K39" s="343" t="s">
        <v>247</v>
      </c>
      <c r="L39" s="343">
        <v>10</v>
      </c>
      <c r="M39" s="352">
        <v>7.5</v>
      </c>
      <c r="N39" s="367">
        <v>200</v>
      </c>
      <c r="O39" s="367">
        <v>5</v>
      </c>
      <c r="P39" s="367">
        <f t="shared" si="5"/>
        <v>1000</v>
      </c>
      <c r="Q39" s="186">
        <v>18</v>
      </c>
      <c r="R39" s="186">
        <v>18</v>
      </c>
      <c r="S39" s="187">
        <v>18</v>
      </c>
      <c r="T39" s="377">
        <f t="shared" si="6"/>
        <v>7.5</v>
      </c>
      <c r="U39" s="186">
        <f t="shared" si="7"/>
        <v>25.5</v>
      </c>
    </row>
    <row r="40" spans="3:21" ht="13.5" customHeight="1">
      <c r="C40" s="341"/>
      <c r="D40" s="342" t="s">
        <v>272</v>
      </c>
      <c r="E40" s="8">
        <v>0</v>
      </c>
      <c r="F40" s="360">
        <v>0</v>
      </c>
      <c r="G40" s="23">
        <v>0</v>
      </c>
      <c r="H40" s="23">
        <f t="shared" si="2"/>
        <v>0</v>
      </c>
      <c r="I40" s="23">
        <f t="shared" si="3"/>
        <v>0</v>
      </c>
      <c r="J40" s="33">
        <f t="shared" si="4"/>
        <v>0</v>
      </c>
      <c r="K40" s="343" t="s">
        <v>247</v>
      </c>
      <c r="L40" s="343">
        <v>10</v>
      </c>
      <c r="M40" s="33">
        <v>8</v>
      </c>
      <c r="N40" s="363">
        <v>200</v>
      </c>
      <c r="O40" s="363">
        <v>5</v>
      </c>
      <c r="P40" s="363">
        <f t="shared" si="5"/>
        <v>1000</v>
      </c>
      <c r="Q40" s="186">
        <v>20</v>
      </c>
      <c r="R40" s="186">
        <v>20</v>
      </c>
      <c r="S40" s="187">
        <v>20</v>
      </c>
      <c r="T40" s="377">
        <f t="shared" si="6"/>
        <v>8</v>
      </c>
      <c r="U40" s="186">
        <f t="shared" si="7"/>
        <v>28</v>
      </c>
    </row>
    <row r="41" spans="3:21" ht="13.5" customHeight="1">
      <c r="C41" s="18"/>
      <c r="D41" s="335" t="s">
        <v>273</v>
      </c>
      <c r="E41" s="7">
        <v>0</v>
      </c>
      <c r="F41" s="358">
        <v>0</v>
      </c>
      <c r="G41" s="3">
        <v>0</v>
      </c>
      <c r="H41" s="3">
        <f t="shared" si="2"/>
        <v>0</v>
      </c>
      <c r="I41" s="3">
        <f t="shared" si="3"/>
        <v>0</v>
      </c>
      <c r="J41" s="30">
        <f t="shared" si="4"/>
        <v>0</v>
      </c>
      <c r="K41" s="150" t="s">
        <v>247</v>
      </c>
      <c r="L41" s="150">
        <v>20</v>
      </c>
      <c r="M41" s="30">
        <v>9</v>
      </c>
      <c r="N41" s="363">
        <v>160</v>
      </c>
      <c r="O41" s="363">
        <v>5</v>
      </c>
      <c r="P41" s="363">
        <f t="shared" si="5"/>
        <v>800</v>
      </c>
      <c r="Q41" s="101">
        <v>26</v>
      </c>
      <c r="R41" s="101">
        <v>26</v>
      </c>
      <c r="S41" s="370">
        <v>26</v>
      </c>
      <c r="T41" s="375">
        <f t="shared" si="6"/>
        <v>9</v>
      </c>
      <c r="U41" s="101">
        <f t="shared" si="7"/>
        <v>35</v>
      </c>
    </row>
    <row r="42" spans="3:21" ht="13.5" customHeight="1">
      <c r="C42" s="18"/>
      <c r="D42" s="335" t="s">
        <v>274</v>
      </c>
      <c r="E42" s="7">
        <v>0</v>
      </c>
      <c r="F42" s="358">
        <v>0</v>
      </c>
      <c r="G42" s="3">
        <v>0</v>
      </c>
      <c r="H42" s="3">
        <f t="shared" si="2"/>
        <v>0</v>
      </c>
      <c r="I42" s="3">
        <f t="shared" si="3"/>
        <v>0</v>
      </c>
      <c r="J42" s="30">
        <f t="shared" si="4"/>
        <v>0</v>
      </c>
      <c r="K42" s="150" t="s">
        <v>247</v>
      </c>
      <c r="L42" s="150">
        <v>30</v>
      </c>
      <c r="M42" s="345">
        <v>10.5</v>
      </c>
      <c r="N42" s="363">
        <v>150</v>
      </c>
      <c r="O42" s="363">
        <v>5</v>
      </c>
      <c r="P42" s="363">
        <f t="shared" si="5"/>
        <v>750</v>
      </c>
      <c r="Q42" s="101">
        <v>35</v>
      </c>
      <c r="R42" s="101">
        <v>35</v>
      </c>
      <c r="S42" s="370">
        <v>35</v>
      </c>
      <c r="T42" s="375">
        <f t="shared" si="6"/>
        <v>10.5</v>
      </c>
      <c r="U42" s="101">
        <f t="shared" si="7"/>
        <v>45.5</v>
      </c>
    </row>
    <row r="43" spans="3:21" ht="13.5" customHeight="1">
      <c r="C43" s="18"/>
      <c r="D43" s="335" t="s">
        <v>275</v>
      </c>
      <c r="E43" s="7">
        <v>0</v>
      </c>
      <c r="F43" s="358">
        <v>0</v>
      </c>
      <c r="G43" s="3">
        <v>0</v>
      </c>
      <c r="H43" s="3">
        <f t="shared" si="2"/>
        <v>0</v>
      </c>
      <c r="I43" s="3">
        <f t="shared" si="3"/>
        <v>0</v>
      </c>
      <c r="J43" s="30">
        <f t="shared" si="4"/>
        <v>0</v>
      </c>
      <c r="K43" s="150" t="s">
        <v>247</v>
      </c>
      <c r="L43" s="150">
        <v>50</v>
      </c>
      <c r="M43" s="345">
        <v>13.5</v>
      </c>
      <c r="N43" s="363">
        <v>120</v>
      </c>
      <c r="O43" s="363">
        <v>5</v>
      </c>
      <c r="P43" s="363">
        <f t="shared" si="5"/>
        <v>600</v>
      </c>
      <c r="Q43" s="101">
        <v>45</v>
      </c>
      <c r="R43" s="101">
        <v>45</v>
      </c>
      <c r="S43" s="370">
        <v>45</v>
      </c>
      <c r="T43" s="375">
        <f t="shared" si="6"/>
        <v>13.5</v>
      </c>
      <c r="U43" s="101">
        <f t="shared" si="7"/>
        <v>58.5</v>
      </c>
    </row>
    <row r="44" spans="3:21" ht="13.5" customHeight="1">
      <c r="C44" s="18"/>
      <c r="D44" s="335" t="s">
        <v>276</v>
      </c>
      <c r="E44" s="7">
        <v>0</v>
      </c>
      <c r="F44" s="358">
        <v>0</v>
      </c>
      <c r="G44" s="3">
        <v>0</v>
      </c>
      <c r="H44" s="3">
        <f t="shared" si="2"/>
        <v>0</v>
      </c>
      <c r="I44" s="3">
        <f t="shared" si="3"/>
        <v>0</v>
      </c>
      <c r="J44" s="30">
        <f t="shared" si="4"/>
        <v>0</v>
      </c>
      <c r="K44" s="150" t="s">
        <v>247</v>
      </c>
      <c r="L44" s="150">
        <v>100</v>
      </c>
      <c r="M44" s="30">
        <v>21</v>
      </c>
      <c r="N44" s="363">
        <v>80</v>
      </c>
      <c r="O44" s="363">
        <v>5</v>
      </c>
      <c r="P44" s="363">
        <f t="shared" si="5"/>
        <v>400</v>
      </c>
      <c r="Q44" s="101">
        <v>69</v>
      </c>
      <c r="R44" s="101">
        <v>69</v>
      </c>
      <c r="S44" s="370">
        <v>69</v>
      </c>
      <c r="T44" s="375">
        <f t="shared" si="6"/>
        <v>21</v>
      </c>
      <c r="U44" s="101">
        <f t="shared" si="7"/>
        <v>90</v>
      </c>
    </row>
    <row r="45" spans="3:21" ht="13.5" customHeight="1">
      <c r="C45" s="18"/>
      <c r="D45" s="335" t="s">
        <v>277</v>
      </c>
      <c r="E45" s="7">
        <v>0</v>
      </c>
      <c r="F45" s="358">
        <v>0</v>
      </c>
      <c r="G45" s="3">
        <v>0</v>
      </c>
      <c r="H45" s="3">
        <f t="shared" si="2"/>
        <v>0</v>
      </c>
      <c r="I45" s="3">
        <f t="shared" si="3"/>
        <v>0</v>
      </c>
      <c r="J45" s="30">
        <f t="shared" si="4"/>
        <v>0</v>
      </c>
      <c r="K45" s="150" t="s">
        <v>247</v>
      </c>
      <c r="L45" s="150">
        <v>150</v>
      </c>
      <c r="M45" s="30">
        <v>28</v>
      </c>
      <c r="N45" s="363">
        <v>60</v>
      </c>
      <c r="O45" s="363">
        <v>5</v>
      </c>
      <c r="P45" s="363">
        <f t="shared" si="5"/>
        <v>300</v>
      </c>
      <c r="Q45" s="101">
        <v>91</v>
      </c>
      <c r="R45" s="101">
        <v>91</v>
      </c>
      <c r="S45" s="370">
        <v>91</v>
      </c>
      <c r="T45" s="375">
        <f t="shared" si="6"/>
        <v>28</v>
      </c>
      <c r="U45" s="101">
        <f t="shared" si="7"/>
        <v>119</v>
      </c>
    </row>
    <row r="46" spans="3:21" ht="13.5" customHeight="1">
      <c r="C46" s="18"/>
      <c r="D46" s="335" t="s">
        <v>278</v>
      </c>
      <c r="E46" s="7">
        <v>0</v>
      </c>
      <c r="F46" s="358">
        <v>0</v>
      </c>
      <c r="G46" s="3">
        <v>0</v>
      </c>
      <c r="H46" s="3">
        <f t="shared" si="2"/>
        <v>0</v>
      </c>
      <c r="I46" s="3">
        <f t="shared" si="3"/>
        <v>0</v>
      </c>
      <c r="J46" s="30">
        <f t="shared" si="4"/>
        <v>0</v>
      </c>
      <c r="K46" s="150" t="s">
        <v>247</v>
      </c>
      <c r="L46" s="150">
        <v>200</v>
      </c>
      <c r="M46" s="30">
        <v>35</v>
      </c>
      <c r="N46" s="363">
        <v>40</v>
      </c>
      <c r="O46" s="363">
        <v>5</v>
      </c>
      <c r="P46" s="363">
        <f t="shared" si="5"/>
        <v>200</v>
      </c>
      <c r="Q46" s="101">
        <v>111</v>
      </c>
      <c r="R46" s="101">
        <v>111</v>
      </c>
      <c r="S46" s="370">
        <v>111</v>
      </c>
      <c r="T46" s="375">
        <f t="shared" si="6"/>
        <v>35</v>
      </c>
      <c r="U46" s="101">
        <f t="shared" si="7"/>
        <v>146</v>
      </c>
    </row>
    <row r="47" spans="3:21" ht="13.5" customHeight="1">
      <c r="C47" s="341"/>
      <c r="D47" s="342" t="s">
        <v>351</v>
      </c>
      <c r="E47" s="8">
        <v>0</v>
      </c>
      <c r="F47" s="360">
        <v>0</v>
      </c>
      <c r="G47" s="23">
        <v>0</v>
      </c>
      <c r="H47" s="23">
        <f t="shared" si="2"/>
        <v>0</v>
      </c>
      <c r="I47" s="23">
        <f t="shared" si="3"/>
        <v>0</v>
      </c>
      <c r="J47" s="33">
        <f t="shared" si="4"/>
        <v>0</v>
      </c>
      <c r="K47" s="343" t="s">
        <v>247</v>
      </c>
      <c r="L47" s="343">
        <v>10</v>
      </c>
      <c r="M47" s="352">
        <v>7.5</v>
      </c>
      <c r="N47" s="367">
        <v>200</v>
      </c>
      <c r="O47" s="367">
        <v>5</v>
      </c>
      <c r="P47" s="367">
        <f t="shared" si="5"/>
        <v>1000</v>
      </c>
      <c r="Q47" s="186">
        <v>18</v>
      </c>
      <c r="R47" s="186">
        <v>18</v>
      </c>
      <c r="S47" s="187">
        <v>18</v>
      </c>
      <c r="T47" s="377">
        <f t="shared" si="6"/>
        <v>7.5</v>
      </c>
      <c r="U47" s="186">
        <f t="shared" si="7"/>
        <v>25.5</v>
      </c>
    </row>
    <row r="48" spans="3:21" ht="13.5" customHeight="1">
      <c r="C48" s="341"/>
      <c r="D48" s="342" t="s">
        <v>352</v>
      </c>
      <c r="E48" s="8">
        <v>0</v>
      </c>
      <c r="F48" s="360">
        <v>0</v>
      </c>
      <c r="G48" s="23">
        <v>0</v>
      </c>
      <c r="H48" s="23">
        <f t="shared" si="2"/>
        <v>0</v>
      </c>
      <c r="I48" s="23">
        <f t="shared" si="3"/>
        <v>0</v>
      </c>
      <c r="J48" s="33">
        <f t="shared" si="4"/>
        <v>0</v>
      </c>
      <c r="K48" s="343" t="s">
        <v>247</v>
      </c>
      <c r="L48" s="343">
        <v>10</v>
      </c>
      <c r="M48" s="33">
        <v>8</v>
      </c>
      <c r="N48" s="363">
        <v>200</v>
      </c>
      <c r="O48" s="363">
        <v>5</v>
      </c>
      <c r="P48" s="363">
        <f t="shared" si="5"/>
        <v>1000</v>
      </c>
      <c r="Q48" s="186">
        <v>20</v>
      </c>
      <c r="R48" s="186">
        <v>20</v>
      </c>
      <c r="S48" s="187">
        <v>20</v>
      </c>
      <c r="T48" s="377">
        <f t="shared" si="6"/>
        <v>8</v>
      </c>
      <c r="U48" s="186">
        <f t="shared" si="7"/>
        <v>28</v>
      </c>
    </row>
    <row r="49" spans="3:21" ht="13.5" customHeight="1">
      <c r="C49" s="18"/>
      <c r="D49" s="335" t="s">
        <v>353</v>
      </c>
      <c r="E49" s="7">
        <v>0</v>
      </c>
      <c r="F49" s="358">
        <v>0</v>
      </c>
      <c r="G49" s="3">
        <v>0</v>
      </c>
      <c r="H49" s="3">
        <f t="shared" si="2"/>
        <v>0</v>
      </c>
      <c r="I49" s="3">
        <f t="shared" si="3"/>
        <v>0</v>
      </c>
      <c r="J49" s="30">
        <f t="shared" si="4"/>
        <v>0</v>
      </c>
      <c r="K49" s="150" t="s">
        <v>247</v>
      </c>
      <c r="L49" s="150">
        <v>20</v>
      </c>
      <c r="M49" s="30">
        <v>9</v>
      </c>
      <c r="N49" s="363">
        <v>160</v>
      </c>
      <c r="O49" s="363">
        <v>5</v>
      </c>
      <c r="P49" s="363">
        <f t="shared" si="5"/>
        <v>800</v>
      </c>
      <c r="Q49" s="101">
        <v>26</v>
      </c>
      <c r="R49" s="101">
        <v>26</v>
      </c>
      <c r="S49" s="370">
        <v>26</v>
      </c>
      <c r="T49" s="375">
        <f t="shared" si="6"/>
        <v>9</v>
      </c>
      <c r="U49" s="101">
        <f t="shared" si="7"/>
        <v>35</v>
      </c>
    </row>
    <row r="50" spans="3:21" ht="13.5" customHeight="1">
      <c r="C50" s="18"/>
      <c r="D50" s="335" t="s">
        <v>354</v>
      </c>
      <c r="E50" s="7">
        <v>0</v>
      </c>
      <c r="F50" s="358">
        <v>0</v>
      </c>
      <c r="G50" s="3">
        <v>0</v>
      </c>
      <c r="H50" s="3">
        <f t="shared" si="2"/>
        <v>0</v>
      </c>
      <c r="I50" s="3">
        <f t="shared" si="3"/>
        <v>0</v>
      </c>
      <c r="J50" s="30">
        <f t="shared" si="4"/>
        <v>0</v>
      </c>
      <c r="K50" s="150" t="s">
        <v>247</v>
      </c>
      <c r="L50" s="150">
        <v>30</v>
      </c>
      <c r="M50" s="345">
        <v>10.5</v>
      </c>
      <c r="N50" s="363">
        <v>150</v>
      </c>
      <c r="O50" s="363">
        <v>5</v>
      </c>
      <c r="P50" s="363">
        <f t="shared" si="5"/>
        <v>750</v>
      </c>
      <c r="Q50" s="101">
        <v>35</v>
      </c>
      <c r="R50" s="101">
        <v>35</v>
      </c>
      <c r="S50" s="370">
        <v>35</v>
      </c>
      <c r="T50" s="375">
        <f t="shared" si="6"/>
        <v>10.5</v>
      </c>
      <c r="U50" s="101">
        <f t="shared" si="7"/>
        <v>45.5</v>
      </c>
    </row>
    <row r="51" spans="3:21" ht="13.5" customHeight="1">
      <c r="C51" s="18"/>
      <c r="D51" s="335" t="s">
        <v>355</v>
      </c>
      <c r="E51" s="7">
        <v>0</v>
      </c>
      <c r="F51" s="358">
        <v>0</v>
      </c>
      <c r="G51" s="3">
        <v>0</v>
      </c>
      <c r="H51" s="3">
        <f t="shared" si="2"/>
        <v>0</v>
      </c>
      <c r="I51" s="3">
        <f t="shared" si="3"/>
        <v>0</v>
      </c>
      <c r="J51" s="30">
        <f t="shared" si="4"/>
        <v>0</v>
      </c>
      <c r="K51" s="150" t="s">
        <v>247</v>
      </c>
      <c r="L51" s="150">
        <v>50</v>
      </c>
      <c r="M51" s="345">
        <v>13.5</v>
      </c>
      <c r="N51" s="363">
        <v>120</v>
      </c>
      <c r="O51" s="363">
        <v>5</v>
      </c>
      <c r="P51" s="363">
        <f t="shared" si="5"/>
        <v>600</v>
      </c>
      <c r="Q51" s="101">
        <v>45</v>
      </c>
      <c r="R51" s="101">
        <v>45</v>
      </c>
      <c r="S51" s="370">
        <v>45</v>
      </c>
      <c r="T51" s="375">
        <f t="shared" si="6"/>
        <v>13.5</v>
      </c>
      <c r="U51" s="101">
        <f t="shared" si="7"/>
        <v>58.5</v>
      </c>
    </row>
    <row r="52" spans="3:21" ht="13.5" customHeight="1">
      <c r="C52" s="18"/>
      <c r="D52" s="335" t="s">
        <v>356</v>
      </c>
      <c r="E52" s="7">
        <v>0</v>
      </c>
      <c r="F52" s="358">
        <v>0</v>
      </c>
      <c r="G52" s="3">
        <v>0</v>
      </c>
      <c r="H52" s="3">
        <f t="shared" si="2"/>
        <v>0</v>
      </c>
      <c r="I52" s="3">
        <f t="shared" si="3"/>
        <v>0</v>
      </c>
      <c r="J52" s="30">
        <f t="shared" si="4"/>
        <v>0</v>
      </c>
      <c r="K52" s="150" t="s">
        <v>247</v>
      </c>
      <c r="L52" s="150">
        <v>100</v>
      </c>
      <c r="M52" s="30">
        <v>21</v>
      </c>
      <c r="N52" s="363">
        <v>80</v>
      </c>
      <c r="O52" s="363">
        <v>5</v>
      </c>
      <c r="P52" s="363">
        <f t="shared" si="5"/>
        <v>400</v>
      </c>
      <c r="Q52" s="101">
        <v>69</v>
      </c>
      <c r="R52" s="101">
        <v>69</v>
      </c>
      <c r="S52" s="370">
        <v>69</v>
      </c>
      <c r="T52" s="375">
        <f t="shared" si="6"/>
        <v>21</v>
      </c>
      <c r="U52" s="101">
        <f t="shared" si="7"/>
        <v>90</v>
      </c>
    </row>
    <row r="53" spans="3:21" ht="13.5" customHeight="1">
      <c r="C53" s="18"/>
      <c r="D53" s="335" t="s">
        <v>357</v>
      </c>
      <c r="E53" s="7">
        <v>0</v>
      </c>
      <c r="F53" s="358">
        <v>0</v>
      </c>
      <c r="G53" s="3">
        <v>0</v>
      </c>
      <c r="H53" s="3">
        <f t="shared" si="2"/>
        <v>0</v>
      </c>
      <c r="I53" s="3">
        <f t="shared" si="3"/>
        <v>0</v>
      </c>
      <c r="J53" s="30">
        <f t="shared" si="4"/>
        <v>0</v>
      </c>
      <c r="K53" s="150" t="s">
        <v>247</v>
      </c>
      <c r="L53" s="150">
        <v>150</v>
      </c>
      <c r="M53" s="30">
        <v>28</v>
      </c>
      <c r="N53" s="363">
        <v>60</v>
      </c>
      <c r="O53" s="363">
        <v>5</v>
      </c>
      <c r="P53" s="363">
        <f t="shared" si="5"/>
        <v>300</v>
      </c>
      <c r="Q53" s="101">
        <v>91</v>
      </c>
      <c r="R53" s="101">
        <v>91</v>
      </c>
      <c r="S53" s="370">
        <v>91</v>
      </c>
      <c r="T53" s="375">
        <f t="shared" si="6"/>
        <v>28</v>
      </c>
      <c r="U53" s="101">
        <f t="shared" si="7"/>
        <v>119</v>
      </c>
    </row>
    <row r="54" spans="3:21" ht="13.5" customHeight="1">
      <c r="C54" s="18"/>
      <c r="D54" s="335" t="s">
        <v>358</v>
      </c>
      <c r="E54" s="7">
        <v>0</v>
      </c>
      <c r="F54" s="358">
        <v>0</v>
      </c>
      <c r="G54" s="3">
        <v>0</v>
      </c>
      <c r="H54" s="3">
        <f t="shared" si="2"/>
        <v>0</v>
      </c>
      <c r="I54" s="3">
        <f t="shared" si="3"/>
        <v>0</v>
      </c>
      <c r="J54" s="30">
        <f t="shared" si="4"/>
        <v>0</v>
      </c>
      <c r="K54" s="150" t="s">
        <v>247</v>
      </c>
      <c r="L54" s="150">
        <v>200</v>
      </c>
      <c r="M54" s="30">
        <v>35</v>
      </c>
      <c r="N54" s="363">
        <v>40</v>
      </c>
      <c r="O54" s="363">
        <v>5</v>
      </c>
      <c r="P54" s="363">
        <f t="shared" si="5"/>
        <v>200</v>
      </c>
      <c r="Q54" s="101">
        <v>111</v>
      </c>
      <c r="R54" s="101">
        <v>111</v>
      </c>
      <c r="S54" s="370">
        <v>111</v>
      </c>
      <c r="T54" s="375">
        <f t="shared" si="6"/>
        <v>35</v>
      </c>
      <c r="U54" s="101">
        <f t="shared" si="7"/>
        <v>146</v>
      </c>
    </row>
    <row r="55" spans="3:21" ht="13.5" customHeight="1">
      <c r="C55" s="341"/>
      <c r="D55" s="342" t="s">
        <v>359</v>
      </c>
      <c r="E55" s="8">
        <v>0</v>
      </c>
      <c r="F55" s="360">
        <v>0</v>
      </c>
      <c r="G55" s="23">
        <v>0</v>
      </c>
      <c r="H55" s="23">
        <f t="shared" si="2"/>
        <v>0</v>
      </c>
      <c r="I55" s="23">
        <f t="shared" si="3"/>
        <v>0</v>
      </c>
      <c r="J55" s="33">
        <f t="shared" si="4"/>
        <v>0</v>
      </c>
      <c r="K55" s="343" t="s">
        <v>247</v>
      </c>
      <c r="L55" s="343">
        <v>10</v>
      </c>
      <c r="M55" s="352">
        <v>7.5</v>
      </c>
      <c r="N55" s="367">
        <v>200</v>
      </c>
      <c r="O55" s="367">
        <v>5</v>
      </c>
      <c r="P55" s="367">
        <f t="shared" si="5"/>
        <v>1000</v>
      </c>
      <c r="Q55" s="186">
        <v>18</v>
      </c>
      <c r="R55" s="186">
        <v>18</v>
      </c>
      <c r="S55" s="187">
        <v>18</v>
      </c>
      <c r="T55" s="377">
        <f t="shared" si="6"/>
        <v>7.5</v>
      </c>
      <c r="U55" s="186">
        <f t="shared" si="7"/>
        <v>25.5</v>
      </c>
    </row>
    <row r="56" spans="3:21" ht="13.5" customHeight="1">
      <c r="C56" s="341"/>
      <c r="D56" s="342" t="s">
        <v>360</v>
      </c>
      <c r="E56" s="8">
        <v>0</v>
      </c>
      <c r="F56" s="360">
        <v>0</v>
      </c>
      <c r="G56" s="23">
        <v>0</v>
      </c>
      <c r="H56" s="23">
        <f t="shared" si="2"/>
        <v>0</v>
      </c>
      <c r="I56" s="23">
        <f t="shared" si="3"/>
        <v>0</v>
      </c>
      <c r="J56" s="33">
        <f t="shared" si="4"/>
        <v>0</v>
      </c>
      <c r="K56" s="343" t="s">
        <v>247</v>
      </c>
      <c r="L56" s="343">
        <v>10</v>
      </c>
      <c r="M56" s="33">
        <v>8</v>
      </c>
      <c r="N56" s="363">
        <v>200</v>
      </c>
      <c r="O56" s="363">
        <v>5</v>
      </c>
      <c r="P56" s="363">
        <f t="shared" si="5"/>
        <v>1000</v>
      </c>
      <c r="Q56" s="186">
        <v>20</v>
      </c>
      <c r="R56" s="186">
        <v>20</v>
      </c>
      <c r="S56" s="187">
        <v>20</v>
      </c>
      <c r="T56" s="377">
        <f t="shared" si="6"/>
        <v>8</v>
      </c>
      <c r="U56" s="186">
        <f t="shared" si="7"/>
        <v>28</v>
      </c>
    </row>
    <row r="57" spans="3:21" ht="13.5" customHeight="1">
      <c r="C57" s="18"/>
      <c r="D57" s="335" t="s">
        <v>361</v>
      </c>
      <c r="E57" s="7">
        <v>0</v>
      </c>
      <c r="F57" s="358">
        <v>0</v>
      </c>
      <c r="G57" s="3">
        <v>0</v>
      </c>
      <c r="H57" s="3">
        <f t="shared" si="2"/>
        <v>0</v>
      </c>
      <c r="I57" s="3">
        <f t="shared" si="3"/>
        <v>0</v>
      </c>
      <c r="J57" s="30">
        <f t="shared" si="4"/>
        <v>0</v>
      </c>
      <c r="K57" s="150" t="s">
        <v>247</v>
      </c>
      <c r="L57" s="150">
        <v>20</v>
      </c>
      <c r="M57" s="30">
        <v>9</v>
      </c>
      <c r="N57" s="363">
        <v>160</v>
      </c>
      <c r="O57" s="363">
        <v>5</v>
      </c>
      <c r="P57" s="363">
        <f t="shared" si="5"/>
        <v>800</v>
      </c>
      <c r="Q57" s="101">
        <v>26</v>
      </c>
      <c r="R57" s="101">
        <v>26</v>
      </c>
      <c r="S57" s="370">
        <v>26</v>
      </c>
      <c r="T57" s="375">
        <f t="shared" si="6"/>
        <v>9</v>
      </c>
      <c r="U57" s="101">
        <f t="shared" si="7"/>
        <v>35</v>
      </c>
    </row>
    <row r="58" spans="3:21" ht="13.5" customHeight="1">
      <c r="C58" s="18"/>
      <c r="D58" s="335" t="s">
        <v>362</v>
      </c>
      <c r="E58" s="7">
        <v>0</v>
      </c>
      <c r="F58" s="358">
        <v>0</v>
      </c>
      <c r="G58" s="3">
        <v>0</v>
      </c>
      <c r="H58" s="3">
        <f t="shared" si="2"/>
        <v>0</v>
      </c>
      <c r="I58" s="3">
        <f t="shared" si="3"/>
        <v>0</v>
      </c>
      <c r="J58" s="30">
        <f t="shared" si="4"/>
        <v>0</v>
      </c>
      <c r="K58" s="150" t="s">
        <v>247</v>
      </c>
      <c r="L58" s="150">
        <v>30</v>
      </c>
      <c r="M58" s="345">
        <v>10.5</v>
      </c>
      <c r="N58" s="363">
        <v>150</v>
      </c>
      <c r="O58" s="363">
        <v>5</v>
      </c>
      <c r="P58" s="363">
        <f t="shared" si="5"/>
        <v>750</v>
      </c>
      <c r="Q58" s="101">
        <v>35</v>
      </c>
      <c r="R58" s="101">
        <v>35</v>
      </c>
      <c r="S58" s="370">
        <v>35</v>
      </c>
      <c r="T58" s="375">
        <f t="shared" si="6"/>
        <v>10.5</v>
      </c>
      <c r="U58" s="101">
        <f t="shared" si="7"/>
        <v>45.5</v>
      </c>
    </row>
    <row r="59" spans="3:21" ht="13.5" customHeight="1">
      <c r="C59" s="18"/>
      <c r="D59" s="335" t="s">
        <v>363</v>
      </c>
      <c r="E59" s="7">
        <v>0</v>
      </c>
      <c r="F59" s="358">
        <v>0</v>
      </c>
      <c r="G59" s="3">
        <v>0</v>
      </c>
      <c r="H59" s="3">
        <f t="shared" si="2"/>
        <v>0</v>
      </c>
      <c r="I59" s="3">
        <f t="shared" si="3"/>
        <v>0</v>
      </c>
      <c r="J59" s="30">
        <f t="shared" si="4"/>
        <v>0</v>
      </c>
      <c r="K59" s="150" t="s">
        <v>247</v>
      </c>
      <c r="L59" s="150">
        <v>50</v>
      </c>
      <c r="M59" s="345">
        <v>13.5</v>
      </c>
      <c r="N59" s="363">
        <v>120</v>
      </c>
      <c r="O59" s="363">
        <v>5</v>
      </c>
      <c r="P59" s="363">
        <f t="shared" si="5"/>
        <v>600</v>
      </c>
      <c r="Q59" s="101">
        <v>45</v>
      </c>
      <c r="R59" s="101">
        <v>45</v>
      </c>
      <c r="S59" s="370">
        <v>45</v>
      </c>
      <c r="T59" s="375">
        <f t="shared" si="6"/>
        <v>13.5</v>
      </c>
      <c r="U59" s="101">
        <f t="shared" si="7"/>
        <v>58.5</v>
      </c>
    </row>
    <row r="60" spans="3:21" ht="13.5" customHeight="1">
      <c r="C60" s="18"/>
      <c r="D60" s="335" t="s">
        <v>364</v>
      </c>
      <c r="E60" s="7">
        <v>0</v>
      </c>
      <c r="F60" s="358">
        <v>0</v>
      </c>
      <c r="G60" s="3">
        <v>0</v>
      </c>
      <c r="H60" s="3">
        <f t="shared" si="2"/>
        <v>0</v>
      </c>
      <c r="I60" s="3">
        <f t="shared" si="3"/>
        <v>0</v>
      </c>
      <c r="J60" s="30">
        <f t="shared" si="4"/>
        <v>0</v>
      </c>
      <c r="K60" s="150" t="s">
        <v>247</v>
      </c>
      <c r="L60" s="150">
        <v>100</v>
      </c>
      <c r="M60" s="30">
        <v>21</v>
      </c>
      <c r="N60" s="363">
        <v>80</v>
      </c>
      <c r="O60" s="363">
        <v>5</v>
      </c>
      <c r="P60" s="363">
        <f t="shared" si="5"/>
        <v>400</v>
      </c>
      <c r="Q60" s="101">
        <v>69</v>
      </c>
      <c r="R60" s="101">
        <v>69</v>
      </c>
      <c r="S60" s="370">
        <v>69</v>
      </c>
      <c r="T60" s="375">
        <f t="shared" si="6"/>
        <v>21</v>
      </c>
      <c r="U60" s="101">
        <f t="shared" si="7"/>
        <v>90</v>
      </c>
    </row>
    <row r="61" spans="3:21" ht="13.5" customHeight="1">
      <c r="C61" s="18"/>
      <c r="D61" s="335" t="s">
        <v>365</v>
      </c>
      <c r="E61" s="7">
        <v>0</v>
      </c>
      <c r="F61" s="358">
        <v>0</v>
      </c>
      <c r="G61" s="3">
        <v>0</v>
      </c>
      <c r="H61" s="3">
        <f t="shared" si="2"/>
        <v>0</v>
      </c>
      <c r="I61" s="3">
        <f t="shared" si="3"/>
        <v>0</v>
      </c>
      <c r="J61" s="30">
        <f t="shared" si="4"/>
        <v>0</v>
      </c>
      <c r="K61" s="150" t="s">
        <v>247</v>
      </c>
      <c r="L61" s="150">
        <v>150</v>
      </c>
      <c r="M61" s="30">
        <v>28</v>
      </c>
      <c r="N61" s="363">
        <v>60</v>
      </c>
      <c r="O61" s="363">
        <v>5</v>
      </c>
      <c r="P61" s="363">
        <f t="shared" si="5"/>
        <v>300</v>
      </c>
      <c r="Q61" s="101">
        <v>91</v>
      </c>
      <c r="R61" s="101">
        <v>91</v>
      </c>
      <c r="S61" s="370">
        <v>91</v>
      </c>
      <c r="T61" s="375">
        <f t="shared" si="6"/>
        <v>28</v>
      </c>
      <c r="U61" s="101">
        <f t="shared" si="7"/>
        <v>119</v>
      </c>
    </row>
    <row r="62" spans="3:21" ht="13.5" customHeight="1">
      <c r="C62" s="18"/>
      <c r="D62" s="335" t="s">
        <v>366</v>
      </c>
      <c r="E62" s="7">
        <v>0</v>
      </c>
      <c r="F62" s="358">
        <v>0</v>
      </c>
      <c r="G62" s="3">
        <v>0</v>
      </c>
      <c r="H62" s="3">
        <f t="shared" si="2"/>
        <v>0</v>
      </c>
      <c r="I62" s="3">
        <f t="shared" si="3"/>
        <v>0</v>
      </c>
      <c r="J62" s="30">
        <f t="shared" si="4"/>
        <v>0</v>
      </c>
      <c r="K62" s="150" t="s">
        <v>247</v>
      </c>
      <c r="L62" s="150">
        <v>200</v>
      </c>
      <c r="M62" s="30">
        <v>35</v>
      </c>
      <c r="N62" s="363">
        <v>40</v>
      </c>
      <c r="O62" s="363">
        <v>5</v>
      </c>
      <c r="P62" s="363">
        <f t="shared" si="5"/>
        <v>200</v>
      </c>
      <c r="Q62" s="101">
        <v>111</v>
      </c>
      <c r="R62" s="101">
        <v>111</v>
      </c>
      <c r="S62" s="370">
        <v>111</v>
      </c>
      <c r="T62" s="375">
        <f t="shared" si="6"/>
        <v>35</v>
      </c>
      <c r="U62" s="101">
        <f t="shared" si="7"/>
        <v>146</v>
      </c>
    </row>
    <row r="63" spans="4:15" ht="13.5" customHeight="1">
      <c r="D63" s="7" t="s">
        <v>29</v>
      </c>
      <c r="E63" s="7">
        <f aca="true" t="shared" si="8" ref="E63:J63">SUM(E13:E62)</f>
        <v>0</v>
      </c>
      <c r="F63" s="391">
        <f t="shared" si="8"/>
        <v>0</v>
      </c>
      <c r="G63" s="7">
        <f t="shared" si="8"/>
        <v>0</v>
      </c>
      <c r="H63" s="7">
        <f t="shared" si="8"/>
        <v>0</v>
      </c>
      <c r="I63" s="7">
        <f t="shared" si="8"/>
        <v>0</v>
      </c>
      <c r="J63" s="30">
        <f t="shared" si="8"/>
        <v>0</v>
      </c>
      <c r="K63" s="389"/>
      <c r="L63" s="13"/>
      <c r="M63" s="13"/>
      <c r="N63" s="13"/>
      <c r="O63" s="19"/>
    </row>
    <row r="64" spans="1:15" s="395" customFormat="1" ht="13.5" customHeight="1" thickBot="1">
      <c r="A64" s="394"/>
      <c r="C64" s="396"/>
      <c r="D64" s="397"/>
      <c r="E64" s="397" t="s">
        <v>320</v>
      </c>
      <c r="F64" s="398" t="s">
        <v>323</v>
      </c>
      <c r="G64" s="397" t="s">
        <v>322</v>
      </c>
      <c r="H64" s="397" t="s">
        <v>320</v>
      </c>
      <c r="I64" s="397" t="s">
        <v>265</v>
      </c>
      <c r="J64" s="399" t="s">
        <v>321</v>
      </c>
      <c r="K64" s="400"/>
      <c r="L64" s="401"/>
      <c r="M64" s="401"/>
      <c r="N64" s="319"/>
      <c r="O64" s="402"/>
    </row>
    <row r="65" spans="3:14" ht="13.5" customHeight="1" thickBot="1">
      <c r="C65" s="393" t="s">
        <v>28</v>
      </c>
      <c r="D65" s="390"/>
      <c r="E65" s="159" t="s">
        <v>31</v>
      </c>
      <c r="F65" s="152" t="s">
        <v>31</v>
      </c>
      <c r="G65" s="152" t="s">
        <v>31</v>
      </c>
      <c r="H65" s="152" t="s">
        <v>31</v>
      </c>
      <c r="I65" s="152" t="s">
        <v>31</v>
      </c>
      <c r="J65" s="152" t="s">
        <v>31</v>
      </c>
      <c r="K65" s="152" t="s">
        <v>31</v>
      </c>
      <c r="L65" s="152" t="s">
        <v>31</v>
      </c>
      <c r="M65" s="392" t="s">
        <v>31</v>
      </c>
      <c r="N65" s="4" t="s">
        <v>263</v>
      </c>
    </row>
    <row r="66" spans="3:14" ht="13.5" customHeight="1">
      <c r="C66" s="153" t="s">
        <v>31</v>
      </c>
      <c r="D66" s="152" t="s">
        <v>31</v>
      </c>
      <c r="E66" s="154" t="s">
        <v>32</v>
      </c>
      <c r="F66" s="155" t="s">
        <v>124</v>
      </c>
      <c r="G66" s="156"/>
      <c r="H66" s="156"/>
      <c r="I66" s="156"/>
      <c r="J66" s="156"/>
      <c r="K66" s="156"/>
      <c r="L66" s="157" t="s">
        <v>31</v>
      </c>
      <c r="M66" s="379" t="s">
        <v>31</v>
      </c>
      <c r="N66" s="17" t="s">
        <v>264</v>
      </c>
    </row>
    <row r="67" spans="3:14" ht="13.5" customHeight="1" thickBot="1">
      <c r="C67" s="158" t="s">
        <v>31</v>
      </c>
      <c r="D67" s="159" t="s">
        <v>31</v>
      </c>
      <c r="E67" s="160" t="s">
        <v>33</v>
      </c>
      <c r="F67" s="161"/>
      <c r="G67" s="162"/>
      <c r="H67" s="162"/>
      <c r="I67" s="162"/>
      <c r="J67" s="162"/>
      <c r="K67" s="162" t="s">
        <v>56</v>
      </c>
      <c r="L67" s="94" t="s">
        <v>56</v>
      </c>
      <c r="M67" s="379" t="s">
        <v>30</v>
      </c>
      <c r="N67" s="23" t="s">
        <v>265</v>
      </c>
    </row>
    <row r="68" spans="3:14" ht="13.5" customHeight="1">
      <c r="C68" s="163" t="s">
        <v>34</v>
      </c>
      <c r="D68" s="164"/>
      <c r="E68" s="388" t="s">
        <v>314</v>
      </c>
      <c r="F68" s="165" t="e">
        <f aca="true" t="shared" si="9" ref="F68:F74">M68/J$63</f>
        <v>#DIV/0!</v>
      </c>
      <c r="G68" s="276" t="s">
        <v>167</v>
      </c>
      <c r="H68" s="277"/>
      <c r="I68" s="278"/>
      <c r="J68" s="279"/>
      <c r="K68" s="280"/>
      <c r="L68" s="281"/>
      <c r="M68" s="380">
        <f>'SAL,Surface,EMS'!H10</f>
        <v>0</v>
      </c>
      <c r="N68" s="3" t="e">
        <f>M68/H$63</f>
        <v>#DIV/0!</v>
      </c>
    </row>
    <row r="69" spans="3:14" ht="13.5" customHeight="1">
      <c r="C69" s="163" t="s">
        <v>211</v>
      </c>
      <c r="D69" s="164"/>
      <c r="E69" s="388" t="s">
        <v>315</v>
      </c>
      <c r="F69" s="165" t="e">
        <f t="shared" si="9"/>
        <v>#DIV/0!</v>
      </c>
      <c r="G69" s="282" t="s">
        <v>135</v>
      </c>
      <c r="H69" s="283"/>
      <c r="I69" s="284"/>
      <c r="J69" s="285"/>
      <c r="K69" s="286"/>
      <c r="L69" s="287"/>
      <c r="M69" s="380">
        <f>'SAL,Surface,EMS'!O10</f>
        <v>0</v>
      </c>
      <c r="N69" s="3" t="e">
        <f aca="true" t="shared" si="10" ref="N69:N74">M69/H$63</f>
        <v>#DIV/0!</v>
      </c>
    </row>
    <row r="70" spans="3:16" ht="13.5" customHeight="1">
      <c r="C70" s="163" t="s">
        <v>35</v>
      </c>
      <c r="D70" s="164"/>
      <c r="E70" s="388" t="s">
        <v>316</v>
      </c>
      <c r="F70" s="165" t="e">
        <f t="shared" si="9"/>
        <v>#DIV/0!</v>
      </c>
      <c r="G70" s="288" t="s">
        <v>135</v>
      </c>
      <c r="H70" s="285"/>
      <c r="I70" s="285"/>
      <c r="J70" s="285"/>
      <c r="K70" s="285"/>
      <c r="L70" s="289"/>
      <c r="M70" s="380">
        <f>'SAL,Surface,EMS'!V10</f>
        <v>0</v>
      </c>
      <c r="N70" s="3" t="e">
        <f t="shared" si="10"/>
        <v>#DIV/0!</v>
      </c>
      <c r="P70" s="34"/>
    </row>
    <row r="71" spans="3:16" ht="13.5" customHeight="1">
      <c r="C71" s="163" t="s">
        <v>213</v>
      </c>
      <c r="D71" s="164"/>
      <c r="E71" s="388" t="s">
        <v>316</v>
      </c>
      <c r="F71" s="165" t="e">
        <f t="shared" si="9"/>
        <v>#DIV/0!</v>
      </c>
      <c r="G71" s="168" t="s">
        <v>170</v>
      </c>
      <c r="H71" s="166"/>
      <c r="I71" s="166"/>
      <c r="J71" s="166"/>
      <c r="K71" s="166"/>
      <c r="L71" s="164"/>
      <c r="M71" s="380">
        <f>Yamato!Q9</f>
        <v>0</v>
      </c>
      <c r="N71" s="3" t="e">
        <f t="shared" si="10"/>
        <v>#DIV/0!</v>
      </c>
      <c r="P71" s="34"/>
    </row>
    <row r="72" spans="3:14" ht="13.5" customHeight="1">
      <c r="C72" s="163" t="s">
        <v>219</v>
      </c>
      <c r="D72" s="164"/>
      <c r="E72" s="388" t="s">
        <v>316</v>
      </c>
      <c r="F72" s="165" t="e">
        <f t="shared" si="9"/>
        <v>#DIV/0!</v>
      </c>
      <c r="G72" s="168" t="s">
        <v>168</v>
      </c>
      <c r="H72" s="166"/>
      <c r="I72" s="166"/>
      <c r="J72" s="166"/>
      <c r="K72" s="166"/>
      <c r="L72" s="164"/>
      <c r="M72" s="380">
        <f>Fedex!P9</f>
        <v>0</v>
      </c>
      <c r="N72" s="3" t="e">
        <f t="shared" si="10"/>
        <v>#DIV/0!</v>
      </c>
    </row>
    <row r="73" spans="3:14" ht="13.5" customHeight="1">
      <c r="C73" s="163" t="s">
        <v>63</v>
      </c>
      <c r="D73" s="164"/>
      <c r="E73" s="388" t="s">
        <v>316</v>
      </c>
      <c r="F73" s="165" t="e">
        <f t="shared" si="9"/>
        <v>#DIV/0!</v>
      </c>
      <c r="G73" s="168" t="s">
        <v>169</v>
      </c>
      <c r="H73" s="166"/>
      <c r="I73" s="166"/>
      <c r="J73" s="166"/>
      <c r="K73" s="166"/>
      <c r="L73" s="164"/>
      <c r="M73" s="381">
        <f>'Forwarder Fre'!E22</f>
        <v>0</v>
      </c>
      <c r="N73" s="3" t="e">
        <f t="shared" si="10"/>
        <v>#DIV/0!</v>
      </c>
    </row>
    <row r="74" spans="3:14" ht="13.5" customHeight="1" thickBot="1">
      <c r="C74" s="169" t="s">
        <v>64</v>
      </c>
      <c r="D74" s="170"/>
      <c r="E74" s="388" t="s">
        <v>132</v>
      </c>
      <c r="F74" s="165" t="e">
        <f t="shared" si="9"/>
        <v>#DIV/0!</v>
      </c>
      <c r="G74" s="171" t="s">
        <v>169</v>
      </c>
      <c r="H74" s="172"/>
      <c r="I74" s="172"/>
      <c r="J74" s="172"/>
      <c r="K74" s="172"/>
      <c r="L74" s="170"/>
      <c r="M74" s="382">
        <f>'Forwarder Fre'!E38</f>
        <v>0</v>
      </c>
      <c r="N74" s="3" t="e">
        <f t="shared" si="10"/>
        <v>#DIV/0!</v>
      </c>
    </row>
    <row r="75" spans="3:14" ht="13.5" customHeight="1">
      <c r="C75" s="158" t="s">
        <v>10</v>
      </c>
      <c r="D75" s="173"/>
      <c r="E75" s="151" t="s">
        <v>56</v>
      </c>
      <c r="F75" s="151" t="s">
        <v>56</v>
      </c>
      <c r="G75" s="151" t="s">
        <v>56</v>
      </c>
      <c r="H75" s="151" t="s">
        <v>56</v>
      </c>
      <c r="I75" s="151" t="s">
        <v>56</v>
      </c>
      <c r="J75" s="151" t="s">
        <v>56</v>
      </c>
      <c r="K75" s="151" t="s">
        <v>56</v>
      </c>
      <c r="L75" s="151" t="s">
        <v>56</v>
      </c>
      <c r="M75" s="383" t="s">
        <v>56</v>
      </c>
      <c r="N75" s="4" t="s">
        <v>267</v>
      </c>
    </row>
    <row r="76" spans="3:14" ht="13.5" customHeight="1">
      <c r="C76" s="163" t="s">
        <v>56</v>
      </c>
      <c r="D76" s="164" t="s">
        <v>56</v>
      </c>
      <c r="E76" s="174" t="s">
        <v>134</v>
      </c>
      <c r="F76" s="166"/>
      <c r="G76" s="166"/>
      <c r="H76" s="166"/>
      <c r="I76" s="166"/>
      <c r="J76" s="166"/>
      <c r="K76" s="167" t="s">
        <v>133</v>
      </c>
      <c r="L76" s="95"/>
      <c r="M76" s="379" t="s">
        <v>30</v>
      </c>
      <c r="N76" s="23" t="s">
        <v>266</v>
      </c>
    </row>
    <row r="77" spans="3:14" ht="13.5" customHeight="1">
      <c r="C77" s="163" t="s">
        <v>36</v>
      </c>
      <c r="D77" s="164"/>
      <c r="E77" s="175" t="s">
        <v>37</v>
      </c>
      <c r="F77" s="166"/>
      <c r="G77" s="166"/>
      <c r="H77" s="166"/>
      <c r="I77" s="166"/>
      <c r="J77" s="166"/>
      <c r="K77" s="167" t="s">
        <v>38</v>
      </c>
      <c r="L77" s="96">
        <v>3000</v>
      </c>
      <c r="M77" s="384">
        <f aca="true" t="shared" si="11" ref="M77:M83">IF(I$63=0,0,I$63+M68+L77)</f>
        <v>0</v>
      </c>
      <c r="N77" s="3" t="e">
        <f aca="true" t="shared" si="12" ref="N77:N83">M77/H$63</f>
        <v>#DIV/0!</v>
      </c>
    </row>
    <row r="78" spans="3:14" ht="13.5" customHeight="1">
      <c r="C78" s="163" t="s">
        <v>212</v>
      </c>
      <c r="D78" s="164"/>
      <c r="E78" s="175" t="s">
        <v>220</v>
      </c>
      <c r="F78" s="166"/>
      <c r="G78" s="166"/>
      <c r="H78" s="166"/>
      <c r="I78" s="166"/>
      <c r="J78" s="166"/>
      <c r="K78" s="167" t="s">
        <v>38</v>
      </c>
      <c r="L78" s="95">
        <f aca="true" t="shared" si="13" ref="L78:L83">L$77</f>
        <v>3000</v>
      </c>
      <c r="M78" s="384">
        <f t="shared" si="11"/>
        <v>0</v>
      </c>
      <c r="N78" s="3" t="e">
        <f t="shared" si="12"/>
        <v>#DIV/0!</v>
      </c>
    </row>
    <row r="79" spans="3:14" ht="13.5" customHeight="1">
      <c r="C79" s="163" t="s">
        <v>39</v>
      </c>
      <c r="D79" s="164"/>
      <c r="E79" s="175" t="s">
        <v>58</v>
      </c>
      <c r="F79" s="166"/>
      <c r="G79" s="166"/>
      <c r="H79" s="166"/>
      <c r="I79" s="166"/>
      <c r="J79" s="166"/>
      <c r="K79" s="167" t="s">
        <v>38</v>
      </c>
      <c r="L79" s="95">
        <f t="shared" si="13"/>
        <v>3000</v>
      </c>
      <c r="M79" s="384">
        <f t="shared" si="11"/>
        <v>0</v>
      </c>
      <c r="N79" s="3" t="e">
        <f t="shared" si="12"/>
        <v>#DIV/0!</v>
      </c>
    </row>
    <row r="80" spans="3:14" ht="13.5" customHeight="1">
      <c r="C80" s="163" t="s">
        <v>215</v>
      </c>
      <c r="D80" s="164"/>
      <c r="E80" s="175" t="s">
        <v>216</v>
      </c>
      <c r="F80" s="166"/>
      <c r="G80" s="166"/>
      <c r="H80" s="166"/>
      <c r="I80" s="166"/>
      <c r="J80" s="166"/>
      <c r="K80" s="167" t="s">
        <v>38</v>
      </c>
      <c r="L80" s="95">
        <f t="shared" si="13"/>
        <v>3000</v>
      </c>
      <c r="M80" s="384">
        <f t="shared" si="11"/>
        <v>0</v>
      </c>
      <c r="N80" s="3" t="e">
        <f t="shared" si="12"/>
        <v>#DIV/0!</v>
      </c>
    </row>
    <row r="81" spans="3:14" ht="13.5" customHeight="1">
      <c r="C81" s="163" t="s">
        <v>40</v>
      </c>
      <c r="D81" s="164"/>
      <c r="E81" s="175" t="s">
        <v>59</v>
      </c>
      <c r="F81" s="166"/>
      <c r="G81" s="166"/>
      <c r="H81" s="166"/>
      <c r="I81" s="166"/>
      <c r="J81" s="166"/>
      <c r="K81" s="167" t="s">
        <v>38</v>
      </c>
      <c r="L81" s="95">
        <f t="shared" si="13"/>
        <v>3000</v>
      </c>
      <c r="M81" s="384">
        <f t="shared" si="11"/>
        <v>0</v>
      </c>
      <c r="N81" s="3" t="e">
        <f t="shared" si="12"/>
        <v>#DIV/0!</v>
      </c>
    </row>
    <row r="82" spans="3:17" ht="13.5" customHeight="1">
      <c r="C82" s="163" t="s">
        <v>62</v>
      </c>
      <c r="D82" s="164"/>
      <c r="E82" s="175" t="s">
        <v>8</v>
      </c>
      <c r="F82" s="166"/>
      <c r="G82" s="166"/>
      <c r="H82" s="166"/>
      <c r="I82" s="166"/>
      <c r="J82" s="166"/>
      <c r="K82" s="167" t="s">
        <v>38</v>
      </c>
      <c r="L82" s="95">
        <f t="shared" si="13"/>
        <v>3000</v>
      </c>
      <c r="M82" s="384">
        <f t="shared" si="11"/>
        <v>0</v>
      </c>
      <c r="N82" s="3" t="e">
        <f t="shared" si="12"/>
        <v>#DIV/0!</v>
      </c>
      <c r="P82" s="198"/>
      <c r="Q82" s="199"/>
    </row>
    <row r="83" spans="3:19" ht="13.5" customHeight="1" thickBot="1">
      <c r="C83" s="169" t="s">
        <v>60</v>
      </c>
      <c r="D83" s="170"/>
      <c r="E83" s="175" t="s">
        <v>9</v>
      </c>
      <c r="F83" s="166"/>
      <c r="G83" s="166"/>
      <c r="H83" s="166"/>
      <c r="I83" s="166"/>
      <c r="J83" s="166"/>
      <c r="K83" s="167" t="s">
        <v>38</v>
      </c>
      <c r="L83" s="97">
        <f t="shared" si="13"/>
        <v>3000</v>
      </c>
      <c r="M83" s="385">
        <f t="shared" si="11"/>
        <v>0</v>
      </c>
      <c r="N83" s="3" t="e">
        <f t="shared" si="12"/>
        <v>#DIV/0!</v>
      </c>
      <c r="O83" s="13"/>
      <c r="Q83" s="13"/>
      <c r="R83" s="19"/>
      <c r="S83" s="19"/>
    </row>
    <row r="84" spans="3:19" ht="13.5" customHeight="1">
      <c r="C84" s="158" t="s">
        <v>11</v>
      </c>
      <c r="D84" s="173"/>
      <c r="E84" s="151" t="s">
        <v>56</v>
      </c>
      <c r="F84" s="151" t="s">
        <v>56</v>
      </c>
      <c r="G84" s="151" t="s">
        <v>56</v>
      </c>
      <c r="H84" s="151" t="s">
        <v>56</v>
      </c>
      <c r="I84" s="151" t="s">
        <v>56</v>
      </c>
      <c r="J84" s="151" t="s">
        <v>56</v>
      </c>
      <c r="K84" s="151" t="s">
        <v>56</v>
      </c>
      <c r="L84" s="151" t="s">
        <v>56</v>
      </c>
      <c r="M84" s="383" t="s">
        <v>56</v>
      </c>
      <c r="N84" s="4" t="s">
        <v>267</v>
      </c>
      <c r="O84" s="13"/>
      <c r="Q84" s="13"/>
      <c r="R84" s="19"/>
      <c r="S84" s="19"/>
    </row>
    <row r="85" spans="3:19" ht="13.5" customHeight="1">
      <c r="C85" s="176" t="s">
        <v>222</v>
      </c>
      <c r="D85" s="177"/>
      <c r="E85" s="174"/>
      <c r="F85" s="166"/>
      <c r="G85" s="166"/>
      <c r="H85" s="166"/>
      <c r="I85" s="166"/>
      <c r="J85" s="166"/>
      <c r="K85" s="167" t="s">
        <v>56</v>
      </c>
      <c r="L85" s="95" t="s">
        <v>56</v>
      </c>
      <c r="M85" s="379" t="s">
        <v>30</v>
      </c>
      <c r="N85" s="23" t="s">
        <v>266</v>
      </c>
      <c r="O85" s="13"/>
      <c r="Q85" s="13"/>
      <c r="R85" s="19"/>
      <c r="S85" s="19"/>
    </row>
    <row r="86" spans="3:19" ht="13.5" customHeight="1">
      <c r="C86" s="163" t="s">
        <v>61</v>
      </c>
      <c r="D86" s="164"/>
      <c r="E86" s="175" t="s">
        <v>65</v>
      </c>
      <c r="F86" s="166"/>
      <c r="G86" s="166"/>
      <c r="H86" s="166"/>
      <c r="I86" s="166"/>
      <c r="J86" s="166"/>
      <c r="K86" s="167" t="s">
        <v>56</v>
      </c>
      <c r="L86" s="95" t="s">
        <v>56</v>
      </c>
      <c r="M86" s="384">
        <f aca="true" t="shared" si="14" ref="M86:M92">I$63+M68</f>
        <v>0</v>
      </c>
      <c r="N86" s="3" t="e">
        <f aca="true" t="shared" si="15" ref="N86:N92">M86/H$63</f>
        <v>#DIV/0!</v>
      </c>
      <c r="O86" s="13"/>
      <c r="Q86" s="13"/>
      <c r="R86" s="19"/>
      <c r="S86" s="19"/>
    </row>
    <row r="87" spans="3:19" ht="13.5" customHeight="1">
      <c r="C87" s="163" t="s">
        <v>212</v>
      </c>
      <c r="D87" s="164"/>
      <c r="E87" s="175" t="s">
        <v>220</v>
      </c>
      <c r="F87" s="166"/>
      <c r="G87" s="166"/>
      <c r="H87" s="166"/>
      <c r="I87" s="166"/>
      <c r="J87" s="166"/>
      <c r="K87" s="167" t="s">
        <v>56</v>
      </c>
      <c r="L87" s="95" t="s">
        <v>56</v>
      </c>
      <c r="M87" s="384">
        <f t="shared" si="14"/>
        <v>0</v>
      </c>
      <c r="N87" s="3" t="e">
        <f t="shared" si="15"/>
        <v>#DIV/0!</v>
      </c>
      <c r="O87" s="13"/>
      <c r="Q87" s="13"/>
      <c r="R87" s="19"/>
      <c r="S87" s="19"/>
    </row>
    <row r="88" spans="3:14" ht="13.5" customHeight="1">
      <c r="C88" s="163" t="s">
        <v>39</v>
      </c>
      <c r="D88" s="164"/>
      <c r="E88" s="175" t="s">
        <v>58</v>
      </c>
      <c r="F88" s="166"/>
      <c r="G88" s="166"/>
      <c r="H88" s="166"/>
      <c r="I88" s="166"/>
      <c r="J88" s="166"/>
      <c r="K88" s="167" t="s">
        <v>56</v>
      </c>
      <c r="L88" s="95" t="s">
        <v>56</v>
      </c>
      <c r="M88" s="384">
        <f t="shared" si="14"/>
        <v>0</v>
      </c>
      <c r="N88" s="3" t="e">
        <f t="shared" si="15"/>
        <v>#DIV/0!</v>
      </c>
    </row>
    <row r="89" spans="3:14" ht="13.5" customHeight="1">
      <c r="C89" s="163" t="s">
        <v>214</v>
      </c>
      <c r="D89" s="164"/>
      <c r="E89" s="175" t="s">
        <v>216</v>
      </c>
      <c r="F89" s="166"/>
      <c r="G89" s="166"/>
      <c r="H89" s="166"/>
      <c r="I89" s="166"/>
      <c r="J89" s="166"/>
      <c r="K89" s="167" t="s">
        <v>56</v>
      </c>
      <c r="L89" s="95" t="s">
        <v>56</v>
      </c>
      <c r="M89" s="384">
        <f t="shared" si="14"/>
        <v>0</v>
      </c>
      <c r="N89" s="3" t="e">
        <f t="shared" si="15"/>
        <v>#DIV/0!</v>
      </c>
    </row>
    <row r="90" spans="3:14" ht="13.5" customHeight="1">
      <c r="C90" s="163" t="s">
        <v>40</v>
      </c>
      <c r="D90" s="164"/>
      <c r="E90" s="175" t="s">
        <v>59</v>
      </c>
      <c r="F90" s="166"/>
      <c r="G90" s="166"/>
      <c r="H90" s="166"/>
      <c r="I90" s="166"/>
      <c r="J90" s="166"/>
      <c r="K90" s="167" t="s">
        <v>56</v>
      </c>
      <c r="L90" s="95" t="s">
        <v>56</v>
      </c>
      <c r="M90" s="384">
        <f t="shared" si="14"/>
        <v>0</v>
      </c>
      <c r="N90" s="3" t="e">
        <f t="shared" si="15"/>
        <v>#DIV/0!</v>
      </c>
    </row>
    <row r="91" spans="3:19" ht="13.5" customHeight="1">
      <c r="C91" s="163" t="s">
        <v>62</v>
      </c>
      <c r="D91" s="164"/>
      <c r="E91" s="175" t="s">
        <v>8</v>
      </c>
      <c r="F91" s="166"/>
      <c r="G91" s="166"/>
      <c r="H91" s="166"/>
      <c r="I91" s="166"/>
      <c r="J91" s="166"/>
      <c r="K91" s="167" t="s">
        <v>56</v>
      </c>
      <c r="L91" s="95" t="s">
        <v>56</v>
      </c>
      <c r="M91" s="384">
        <f t="shared" si="14"/>
        <v>0</v>
      </c>
      <c r="N91" s="3" t="e">
        <f t="shared" si="15"/>
        <v>#DIV/0!</v>
      </c>
      <c r="O91" s="13"/>
      <c r="Q91" s="13"/>
      <c r="R91" s="19"/>
      <c r="S91" s="19"/>
    </row>
    <row r="92" spans="3:19" ht="13.5" customHeight="1" thickBot="1">
      <c r="C92" s="169" t="s">
        <v>60</v>
      </c>
      <c r="D92" s="170"/>
      <c r="E92" s="175" t="s">
        <v>9</v>
      </c>
      <c r="F92" s="166"/>
      <c r="G92" s="166"/>
      <c r="H92" s="166"/>
      <c r="I92" s="166"/>
      <c r="J92" s="166"/>
      <c r="K92" s="167" t="s">
        <v>56</v>
      </c>
      <c r="L92" s="97" t="s">
        <v>56</v>
      </c>
      <c r="M92" s="385">
        <f t="shared" si="14"/>
        <v>0</v>
      </c>
      <c r="N92" s="3" t="e">
        <f t="shared" si="15"/>
        <v>#DIV/0!</v>
      </c>
      <c r="O92" s="13"/>
      <c r="Q92" s="13"/>
      <c r="R92" s="19"/>
      <c r="S92" s="19"/>
    </row>
    <row r="93" spans="3:19" ht="13.5" customHeight="1">
      <c r="C93" s="158" t="s">
        <v>12</v>
      </c>
      <c r="D93" s="173"/>
      <c r="E93" s="151" t="s">
        <v>56</v>
      </c>
      <c r="F93" s="151" t="s">
        <v>56</v>
      </c>
      <c r="G93" s="151" t="s">
        <v>56</v>
      </c>
      <c r="H93" s="151" t="s">
        <v>56</v>
      </c>
      <c r="I93" s="151" t="s">
        <v>56</v>
      </c>
      <c r="J93" s="151" t="s">
        <v>56</v>
      </c>
      <c r="K93" s="151" t="s">
        <v>56</v>
      </c>
      <c r="L93" s="151" t="s">
        <v>56</v>
      </c>
      <c r="M93" s="383" t="s">
        <v>56</v>
      </c>
      <c r="N93" s="4" t="s">
        <v>267</v>
      </c>
      <c r="O93" s="13"/>
      <c r="Q93" s="13"/>
      <c r="R93" s="19"/>
      <c r="S93" s="19"/>
    </row>
    <row r="94" spans="3:19" ht="13.5" customHeight="1">
      <c r="C94" s="176" t="s">
        <v>41</v>
      </c>
      <c r="D94" s="177"/>
      <c r="E94" s="178" t="s">
        <v>56</v>
      </c>
      <c r="F94" s="167" t="s">
        <v>56</v>
      </c>
      <c r="G94" s="167" t="s">
        <v>56</v>
      </c>
      <c r="H94" s="167" t="s">
        <v>221</v>
      </c>
      <c r="I94" s="167"/>
      <c r="J94" s="167"/>
      <c r="K94" s="167"/>
      <c r="L94" s="98">
        <v>3.4</v>
      </c>
      <c r="M94" s="379" t="s">
        <v>30</v>
      </c>
      <c r="N94" s="23" t="s">
        <v>266</v>
      </c>
      <c r="O94" s="13"/>
      <c r="Q94" s="13"/>
      <c r="R94" s="19"/>
      <c r="S94" s="19"/>
    </row>
    <row r="95" spans="3:19" ht="13.5" customHeight="1">
      <c r="C95" s="163" t="s">
        <v>61</v>
      </c>
      <c r="D95" s="164"/>
      <c r="E95" s="175" t="s">
        <v>238</v>
      </c>
      <c r="F95" s="166"/>
      <c r="G95" s="166"/>
      <c r="H95" s="166"/>
      <c r="I95" s="166"/>
      <c r="J95" s="166"/>
      <c r="K95" s="167" t="s">
        <v>56</v>
      </c>
      <c r="L95" s="99">
        <f aca="true" t="shared" si="16" ref="L95:L101">(100+L$94)/100</f>
        <v>1.034</v>
      </c>
      <c r="M95" s="384">
        <f aca="true" t="shared" si="17" ref="M95:M101">(I$63+M68)*L95</f>
        <v>0</v>
      </c>
      <c r="N95" s="3" t="e">
        <f aca="true" t="shared" si="18" ref="N95:N101">M95/H$63</f>
        <v>#DIV/0!</v>
      </c>
      <c r="O95" s="13"/>
      <c r="Q95" s="13"/>
      <c r="R95" s="19"/>
      <c r="S95" s="19"/>
    </row>
    <row r="96" spans="3:19" ht="13.5" customHeight="1">
      <c r="C96" s="163" t="s">
        <v>212</v>
      </c>
      <c r="D96" s="164"/>
      <c r="E96" s="175" t="s">
        <v>239</v>
      </c>
      <c r="F96" s="166"/>
      <c r="G96" s="166"/>
      <c r="H96" s="166"/>
      <c r="I96" s="166"/>
      <c r="J96" s="166"/>
      <c r="K96" s="167" t="s">
        <v>56</v>
      </c>
      <c r="L96" s="99">
        <f t="shared" si="16"/>
        <v>1.034</v>
      </c>
      <c r="M96" s="384">
        <f t="shared" si="17"/>
        <v>0</v>
      </c>
      <c r="N96" s="3" t="e">
        <f t="shared" si="18"/>
        <v>#DIV/0!</v>
      </c>
      <c r="O96" s="13"/>
      <c r="Q96" s="13"/>
      <c r="R96" s="19"/>
      <c r="S96" s="19"/>
    </row>
    <row r="97" spans="3:14" ht="13.5" customHeight="1">
      <c r="C97" s="163" t="s">
        <v>39</v>
      </c>
      <c r="D97" s="164"/>
      <c r="E97" s="175" t="s">
        <v>240</v>
      </c>
      <c r="F97" s="166"/>
      <c r="G97" s="166"/>
      <c r="H97" s="166"/>
      <c r="I97" s="166"/>
      <c r="J97" s="166"/>
      <c r="K97" s="167" t="s">
        <v>56</v>
      </c>
      <c r="L97" s="99">
        <f t="shared" si="16"/>
        <v>1.034</v>
      </c>
      <c r="M97" s="384">
        <f t="shared" si="17"/>
        <v>0</v>
      </c>
      <c r="N97" s="3" t="e">
        <f t="shared" si="18"/>
        <v>#DIV/0!</v>
      </c>
    </row>
    <row r="98" spans="3:14" ht="13.5" customHeight="1">
      <c r="C98" s="163" t="s">
        <v>214</v>
      </c>
      <c r="D98" s="164"/>
      <c r="E98" s="175" t="s">
        <v>241</v>
      </c>
      <c r="F98" s="166"/>
      <c r="G98" s="166"/>
      <c r="H98" s="166"/>
      <c r="I98" s="166"/>
      <c r="J98" s="166"/>
      <c r="K98" s="167" t="s">
        <v>56</v>
      </c>
      <c r="L98" s="99">
        <f t="shared" si="16"/>
        <v>1.034</v>
      </c>
      <c r="M98" s="384">
        <f t="shared" si="17"/>
        <v>0</v>
      </c>
      <c r="N98" s="3" t="e">
        <f t="shared" si="18"/>
        <v>#DIV/0!</v>
      </c>
    </row>
    <row r="99" spans="3:14" ht="13.5" customHeight="1">
      <c r="C99" s="163" t="s">
        <v>40</v>
      </c>
      <c r="D99" s="164"/>
      <c r="E99" s="175" t="s">
        <v>242</v>
      </c>
      <c r="F99" s="166"/>
      <c r="G99" s="166"/>
      <c r="H99" s="166"/>
      <c r="I99" s="166"/>
      <c r="J99" s="166"/>
      <c r="K99" s="167" t="s">
        <v>56</v>
      </c>
      <c r="L99" s="99">
        <f t="shared" si="16"/>
        <v>1.034</v>
      </c>
      <c r="M99" s="384">
        <f t="shared" si="17"/>
        <v>0</v>
      </c>
      <c r="N99" s="3" t="e">
        <f t="shared" si="18"/>
        <v>#DIV/0!</v>
      </c>
    </row>
    <row r="100" spans="3:19" ht="13.5" customHeight="1">
      <c r="C100" s="163" t="s">
        <v>62</v>
      </c>
      <c r="D100" s="164"/>
      <c r="E100" s="175" t="s">
        <v>243</v>
      </c>
      <c r="F100" s="166"/>
      <c r="G100" s="166"/>
      <c r="H100" s="166"/>
      <c r="I100" s="166"/>
      <c r="J100" s="166"/>
      <c r="K100" s="167" t="s">
        <v>56</v>
      </c>
      <c r="L100" s="99">
        <f t="shared" si="16"/>
        <v>1.034</v>
      </c>
      <c r="M100" s="384">
        <f t="shared" si="17"/>
        <v>0</v>
      </c>
      <c r="N100" s="3" t="e">
        <f t="shared" si="18"/>
        <v>#DIV/0!</v>
      </c>
      <c r="O100" s="13"/>
      <c r="Q100" s="13"/>
      <c r="R100" s="19"/>
      <c r="S100" s="19"/>
    </row>
    <row r="101" spans="3:19" ht="13.5" customHeight="1" thickBot="1">
      <c r="C101" s="169" t="s">
        <v>60</v>
      </c>
      <c r="D101" s="170"/>
      <c r="E101" s="179" t="s">
        <v>244</v>
      </c>
      <c r="F101" s="172"/>
      <c r="G101" s="172"/>
      <c r="H101" s="172"/>
      <c r="I101" s="172"/>
      <c r="J101" s="172"/>
      <c r="K101" s="180" t="s">
        <v>56</v>
      </c>
      <c r="L101" s="100">
        <f t="shared" si="16"/>
        <v>1.034</v>
      </c>
      <c r="M101" s="385">
        <f t="shared" si="17"/>
        <v>0</v>
      </c>
      <c r="N101" s="3" t="e">
        <f t="shared" si="18"/>
        <v>#DIV/0!</v>
      </c>
      <c r="O101" s="13"/>
      <c r="Q101" s="13"/>
      <c r="R101" s="19"/>
      <c r="S101" s="19"/>
    </row>
    <row r="102" spans="4:19" ht="13.5" customHeight="1">
      <c r="D102" s="12"/>
      <c r="E102" s="12"/>
      <c r="P102" s="13"/>
      <c r="Q102" s="13"/>
      <c r="R102" s="19"/>
      <c r="S102" s="19"/>
    </row>
    <row r="103" spans="3:22" ht="13.5" customHeight="1">
      <c r="C103" s="181"/>
      <c r="D103" s="182" t="s">
        <v>15</v>
      </c>
      <c r="E103" s="183" t="s">
        <v>42</v>
      </c>
      <c r="F103" s="184"/>
      <c r="G103" s="185"/>
      <c r="H103" s="183" t="s">
        <v>43</v>
      </c>
      <c r="I103" s="185"/>
      <c r="J103" s="183" t="s">
        <v>43</v>
      </c>
      <c r="K103" s="4"/>
      <c r="L103" s="9" t="s">
        <v>27</v>
      </c>
      <c r="M103" s="15"/>
      <c r="N103" s="10"/>
      <c r="O103" s="10"/>
      <c r="S103" s="13"/>
      <c r="T103" s="13"/>
      <c r="U103" s="19"/>
      <c r="V103" s="19"/>
    </row>
    <row r="104" spans="3:22" ht="13.5" customHeight="1">
      <c r="C104" s="181"/>
      <c r="D104" s="186" t="s">
        <v>16</v>
      </c>
      <c r="E104" s="187" t="s">
        <v>44</v>
      </c>
      <c r="F104" s="188"/>
      <c r="G104" s="189"/>
      <c r="H104" s="187" t="s">
        <v>45</v>
      </c>
      <c r="I104" s="189"/>
      <c r="J104" s="187" t="s">
        <v>46</v>
      </c>
      <c r="K104" s="23"/>
      <c r="L104" s="16"/>
      <c r="M104" s="14"/>
      <c r="N104" s="10"/>
      <c r="O104" s="10"/>
      <c r="S104" s="13"/>
      <c r="T104" s="13"/>
      <c r="U104" s="19"/>
      <c r="V104" s="19"/>
    </row>
    <row r="105" spans="3:22" ht="13.5" customHeight="1">
      <c r="C105" s="181"/>
      <c r="D105" s="182" t="s">
        <v>17</v>
      </c>
      <c r="E105" s="190" t="s">
        <v>47</v>
      </c>
      <c r="F105" s="184"/>
      <c r="G105" s="191"/>
      <c r="H105" s="192" t="s">
        <v>48</v>
      </c>
      <c r="I105" s="192"/>
      <c r="J105" s="101">
        <v>0</v>
      </c>
      <c r="K105" s="101" t="s">
        <v>49</v>
      </c>
      <c r="L105" s="101" t="s">
        <v>7</v>
      </c>
      <c r="M105" s="2"/>
      <c r="N105" s="10"/>
      <c r="O105" s="10"/>
      <c r="S105" s="13"/>
      <c r="T105" s="13"/>
      <c r="U105" s="19"/>
      <c r="V105" s="19"/>
    </row>
    <row r="106" spans="3:22" ht="13.5" customHeight="1">
      <c r="C106" s="181"/>
      <c r="D106" s="193"/>
      <c r="E106" s="194"/>
      <c r="F106" s="188"/>
      <c r="G106" s="195"/>
      <c r="H106" s="192" t="s">
        <v>50</v>
      </c>
      <c r="I106" s="192"/>
      <c r="J106" s="196">
        <f>L$94</f>
        <v>3.4</v>
      </c>
      <c r="K106" s="101" t="s">
        <v>49</v>
      </c>
      <c r="L106" s="101" t="s">
        <v>0</v>
      </c>
      <c r="M106" s="2"/>
      <c r="N106" s="10"/>
      <c r="O106" s="10"/>
      <c r="S106" s="13"/>
      <c r="T106" s="13"/>
      <c r="U106" s="19"/>
      <c r="V106" s="19"/>
    </row>
    <row r="107" spans="3:22" ht="13.5" customHeight="1">
      <c r="C107" s="181"/>
      <c r="D107" s="193"/>
      <c r="E107" s="190" t="s">
        <v>51</v>
      </c>
      <c r="F107" s="184"/>
      <c r="G107" s="191"/>
      <c r="H107" s="197" t="s">
        <v>48</v>
      </c>
      <c r="I107" s="197"/>
      <c r="J107" s="197">
        <v>5.9</v>
      </c>
      <c r="K107" s="197" t="s">
        <v>49</v>
      </c>
      <c r="L107" s="197" t="s">
        <v>1</v>
      </c>
      <c r="M107" s="29"/>
      <c r="N107" s="10"/>
      <c r="O107" s="10"/>
      <c r="S107" s="13"/>
      <c r="T107" s="13"/>
      <c r="U107" s="19"/>
      <c r="V107" s="19"/>
    </row>
    <row r="108" spans="3:22" ht="13.5" customHeight="1">
      <c r="C108" s="181"/>
      <c r="D108" s="186"/>
      <c r="E108" s="194"/>
      <c r="F108" s="188"/>
      <c r="G108" s="195"/>
      <c r="H108" s="192" t="s">
        <v>50</v>
      </c>
      <c r="I108" s="192"/>
      <c r="J108" s="196">
        <f>L$94</f>
        <v>3.4</v>
      </c>
      <c r="K108" s="101" t="s">
        <v>49</v>
      </c>
      <c r="L108" s="101" t="s">
        <v>2</v>
      </c>
      <c r="M108" s="7"/>
      <c r="N108" s="10"/>
      <c r="O108" s="10"/>
      <c r="S108" s="13"/>
      <c r="T108" s="13"/>
      <c r="U108" s="19"/>
      <c r="V108" s="19"/>
    </row>
    <row r="109" spans="3:22" ht="13.5" customHeight="1">
      <c r="C109" s="181"/>
      <c r="D109" s="182" t="s">
        <v>18</v>
      </c>
      <c r="E109" s="190" t="s">
        <v>47</v>
      </c>
      <c r="F109" s="184"/>
      <c r="G109" s="191"/>
      <c r="H109" s="197" t="s">
        <v>48</v>
      </c>
      <c r="I109" s="197"/>
      <c r="J109" s="197">
        <f>L$94</f>
        <v>3.4</v>
      </c>
      <c r="K109" s="197" t="s">
        <v>49</v>
      </c>
      <c r="L109" s="197" t="s">
        <v>3</v>
      </c>
      <c r="M109" s="29"/>
      <c r="N109" s="10"/>
      <c r="O109" s="10"/>
      <c r="S109" s="13"/>
      <c r="T109" s="13"/>
      <c r="U109" s="19"/>
      <c r="V109" s="19"/>
    </row>
    <row r="110" spans="3:22" ht="13.5" customHeight="1">
      <c r="C110" s="181"/>
      <c r="D110" s="193"/>
      <c r="E110" s="194"/>
      <c r="F110" s="188"/>
      <c r="G110" s="195"/>
      <c r="H110" s="192" t="s">
        <v>50</v>
      </c>
      <c r="I110" s="192"/>
      <c r="J110" s="196">
        <f>L$94</f>
        <v>3.4</v>
      </c>
      <c r="K110" s="101" t="s">
        <v>49</v>
      </c>
      <c r="L110" s="101" t="s">
        <v>4</v>
      </c>
      <c r="M110" s="7"/>
      <c r="N110" s="10"/>
      <c r="O110" s="10"/>
      <c r="S110" s="13"/>
      <c r="T110" s="13"/>
      <c r="U110" s="19"/>
      <c r="V110" s="19"/>
    </row>
    <row r="111" spans="3:22" ht="13.5" customHeight="1">
      <c r="C111" s="181"/>
      <c r="D111" s="193"/>
      <c r="E111" s="190" t="s">
        <v>51</v>
      </c>
      <c r="F111" s="184"/>
      <c r="G111" s="191"/>
      <c r="H111" s="197" t="s">
        <v>48</v>
      </c>
      <c r="I111" s="197"/>
      <c r="J111" s="197">
        <v>5.9</v>
      </c>
      <c r="K111" s="197" t="s">
        <v>49</v>
      </c>
      <c r="L111" s="197" t="s">
        <v>5</v>
      </c>
      <c r="M111" s="29"/>
      <c r="N111" s="10"/>
      <c r="O111" s="10"/>
      <c r="S111" s="13"/>
      <c r="T111" s="13"/>
      <c r="U111" s="19"/>
      <c r="V111" s="19"/>
    </row>
    <row r="112" spans="3:22" ht="13.5" customHeight="1">
      <c r="C112" s="181"/>
      <c r="D112" s="186"/>
      <c r="E112" s="194"/>
      <c r="F112" s="188"/>
      <c r="G112" s="195"/>
      <c r="H112" s="192" t="s">
        <v>50</v>
      </c>
      <c r="I112" s="192"/>
      <c r="J112" s="196">
        <f>L$94</f>
        <v>3.4</v>
      </c>
      <c r="K112" s="101" t="s">
        <v>49</v>
      </c>
      <c r="L112" s="101" t="s">
        <v>6</v>
      </c>
      <c r="M112" s="7"/>
      <c r="N112" s="10"/>
      <c r="O112" s="10"/>
      <c r="S112" s="13"/>
      <c r="T112" s="13"/>
      <c r="U112" s="19"/>
      <c r="V112" s="19"/>
    </row>
    <row r="113" spans="5:24" ht="13.5" customHeight="1">
      <c r="E113" s="12"/>
      <c r="G113" s="12"/>
      <c r="H113" s="12"/>
      <c r="I113" s="12"/>
      <c r="J113" s="1" t="s">
        <v>52</v>
      </c>
      <c r="U113" s="13"/>
      <c r="V113" s="13"/>
      <c r="W113" s="19"/>
      <c r="X113" s="19"/>
    </row>
    <row r="114" spans="5:24" ht="13.5" customHeight="1">
      <c r="E114" s="12"/>
      <c r="G114" s="12"/>
      <c r="H114" s="12"/>
      <c r="I114" s="12"/>
      <c r="U114" s="13"/>
      <c r="V114" s="13"/>
      <c r="W114" s="19"/>
      <c r="X114" s="19"/>
    </row>
    <row r="115" spans="5:24" ht="13.5" customHeight="1">
      <c r="E115" s="12"/>
      <c r="G115" s="12"/>
      <c r="H115" s="12"/>
      <c r="I115" s="12"/>
      <c r="U115" s="13"/>
      <c r="V115" s="13"/>
      <c r="W115" s="13"/>
      <c r="X115" s="13"/>
    </row>
    <row r="116" spans="5:24" ht="13.5" customHeight="1">
      <c r="E116" s="12"/>
      <c r="G116" s="12"/>
      <c r="H116" s="12"/>
      <c r="I116" s="12"/>
      <c r="U116" s="13"/>
      <c r="V116" s="13"/>
      <c r="W116" s="13"/>
      <c r="X116" s="13"/>
    </row>
    <row r="117" spans="5:21" ht="13.5" customHeight="1">
      <c r="E117" s="12"/>
      <c r="G117" s="12"/>
      <c r="H117" s="12"/>
      <c r="I117" s="12"/>
      <c r="U117" s="10"/>
    </row>
    <row r="118" spans="5:9" ht="13.5" customHeight="1">
      <c r="E118" s="12"/>
      <c r="G118" s="12"/>
      <c r="H118" s="12"/>
      <c r="I118" s="12"/>
    </row>
  </sheetData>
  <printOptions/>
  <pageMargins left="0" right="0" top="0.1968503937007874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11"/>
  <sheetViews>
    <sheetView workbookViewId="0" topLeftCell="A1">
      <selection activeCell="E1" sqref="E1"/>
    </sheetView>
  </sheetViews>
  <sheetFormatPr defaultColWidth="9.00390625" defaultRowHeight="13.5"/>
  <cols>
    <col min="1" max="1" width="4.625" style="13" customWidth="1"/>
    <col min="2" max="2" width="6.00390625" style="13" customWidth="1"/>
    <col min="3" max="3" width="8.625" style="13" customWidth="1"/>
    <col min="4" max="4" width="12.00390625" style="13" customWidth="1"/>
    <col min="5" max="5" width="8.125" style="13" customWidth="1"/>
    <col min="6" max="7" width="2.50390625" style="88" customWidth="1"/>
    <col min="8" max="8" width="7.00390625" style="13" customWidth="1"/>
    <col min="9" max="9" width="0.74609375" style="13" customWidth="1"/>
    <col min="10" max="10" width="4.625" style="13" customWidth="1"/>
    <col min="11" max="11" width="9.25390625" style="319" customWidth="1"/>
    <col min="12" max="12" width="7.375" style="13" customWidth="1"/>
    <col min="13" max="14" width="2.50390625" style="88" customWidth="1"/>
    <col min="15" max="15" width="7.75390625" style="13" customWidth="1"/>
    <col min="16" max="16" width="0.74609375" style="13" customWidth="1"/>
    <col min="17" max="17" width="5.125" style="13" customWidth="1"/>
    <col min="18" max="18" width="4.75390625" style="13" customWidth="1"/>
    <col min="19" max="19" width="8.375" style="13" customWidth="1"/>
    <col min="20" max="21" width="2.50390625" style="88" customWidth="1"/>
    <col min="22" max="22" width="7.75390625" style="13" customWidth="1"/>
    <col min="23" max="23" width="4.25390625" style="13" customWidth="1"/>
    <col min="24" max="24" width="7.125" style="13" customWidth="1"/>
    <col min="25" max="16384" width="5.875" style="13" customWidth="1"/>
  </cols>
  <sheetData>
    <row r="1" spans="1:22" ht="12.75">
      <c r="A1" s="13" t="s">
        <v>139</v>
      </c>
      <c r="E1" s="90">
        <f>Invoice!J63/1000</f>
        <v>0</v>
      </c>
      <c r="O1" s="90"/>
      <c r="V1" s="90"/>
    </row>
    <row r="2" spans="1:24" ht="12.75">
      <c r="A2" s="13" t="s">
        <v>227</v>
      </c>
      <c r="E2" s="90">
        <f>E1*1.1</f>
        <v>0</v>
      </c>
      <c r="O2" s="90"/>
      <c r="V2" s="90"/>
      <c r="X2" s="90"/>
    </row>
    <row r="4" spans="1:21" s="26" customFormat="1" ht="14.25">
      <c r="A4" s="26" t="s">
        <v>136</v>
      </c>
      <c r="F4" s="93"/>
      <c r="G4" s="93"/>
      <c r="J4" s="26" t="s">
        <v>137</v>
      </c>
      <c r="K4" s="39"/>
      <c r="M4" s="93"/>
      <c r="N4" s="93"/>
      <c r="Q4" s="26" t="s">
        <v>138</v>
      </c>
      <c r="T4" s="93"/>
      <c r="U4" s="93"/>
    </row>
    <row r="5" spans="12:22" ht="12.75">
      <c r="L5" s="14"/>
      <c r="M5" s="89"/>
      <c r="N5" s="89"/>
      <c r="O5" s="14"/>
      <c r="S5" s="14"/>
      <c r="T5" s="89"/>
      <c r="U5" s="89"/>
      <c r="V5" s="14"/>
    </row>
    <row r="6" spans="1:23" ht="15">
      <c r="A6" s="9" t="s">
        <v>140</v>
      </c>
      <c r="B6" s="5" t="s">
        <v>232</v>
      </c>
      <c r="C6" s="9"/>
      <c r="D6" s="9" t="s">
        <v>141</v>
      </c>
      <c r="E6" s="9" t="s">
        <v>54</v>
      </c>
      <c r="F6" s="290" t="s">
        <v>142</v>
      </c>
      <c r="G6" s="290" t="s">
        <v>142</v>
      </c>
      <c r="H6" s="4" t="s">
        <v>143</v>
      </c>
      <c r="I6" s="26"/>
      <c r="J6" s="9" t="s">
        <v>140</v>
      </c>
      <c r="K6" s="320" t="s">
        <v>232</v>
      </c>
      <c r="L6" s="9" t="s">
        <v>54</v>
      </c>
      <c r="M6" s="290" t="s">
        <v>142</v>
      </c>
      <c r="N6" s="290" t="s">
        <v>142</v>
      </c>
      <c r="O6" s="4" t="s">
        <v>143</v>
      </c>
      <c r="P6" s="26"/>
      <c r="Q6" s="9" t="s">
        <v>140</v>
      </c>
      <c r="R6" s="5" t="s">
        <v>232</v>
      </c>
      <c r="S6" s="9" t="s">
        <v>54</v>
      </c>
      <c r="T6" s="290" t="s">
        <v>142</v>
      </c>
      <c r="U6" s="290" t="s">
        <v>142</v>
      </c>
      <c r="V6" s="4" t="s">
        <v>143</v>
      </c>
      <c r="W6" s="1"/>
    </row>
    <row r="7" spans="1:23" ht="14.25">
      <c r="A7" s="10" t="s">
        <v>144</v>
      </c>
      <c r="B7" s="6" t="s">
        <v>231</v>
      </c>
      <c r="C7" s="10"/>
      <c r="D7" s="10" t="s">
        <v>140</v>
      </c>
      <c r="E7" s="10" t="s">
        <v>146</v>
      </c>
      <c r="F7" s="88" t="s">
        <v>147</v>
      </c>
      <c r="G7" s="88" t="s">
        <v>147</v>
      </c>
      <c r="H7" s="17" t="s">
        <v>245</v>
      </c>
      <c r="I7" s="26"/>
      <c r="J7" s="10" t="s">
        <v>144</v>
      </c>
      <c r="K7" s="299" t="s">
        <v>231</v>
      </c>
      <c r="L7" s="10"/>
      <c r="M7" s="88" t="s">
        <v>147</v>
      </c>
      <c r="N7" s="88" t="s">
        <v>147</v>
      </c>
      <c r="O7" s="17" t="s">
        <v>245</v>
      </c>
      <c r="P7" s="26"/>
      <c r="Q7" s="10" t="s">
        <v>144</v>
      </c>
      <c r="R7" s="6" t="s">
        <v>231</v>
      </c>
      <c r="S7" s="10"/>
      <c r="T7" s="88" t="s">
        <v>147</v>
      </c>
      <c r="U7" s="88" t="s">
        <v>147</v>
      </c>
      <c r="V7" s="17" t="s">
        <v>245</v>
      </c>
      <c r="W7" s="1"/>
    </row>
    <row r="8" spans="1:23" ht="14.25">
      <c r="A8" s="10" t="s">
        <v>148</v>
      </c>
      <c r="B8" s="6" t="s">
        <v>145</v>
      </c>
      <c r="C8" s="10"/>
      <c r="D8" s="10" t="s">
        <v>149</v>
      </c>
      <c r="E8" s="291">
        <v>1.1</v>
      </c>
      <c r="F8" s="88" t="s">
        <v>150</v>
      </c>
      <c r="G8" s="88" t="s">
        <v>150</v>
      </c>
      <c r="H8" s="17" t="s">
        <v>151</v>
      </c>
      <c r="I8" s="26"/>
      <c r="J8" s="10" t="s">
        <v>148</v>
      </c>
      <c r="K8" s="299" t="s">
        <v>145</v>
      </c>
      <c r="L8" s="10"/>
      <c r="M8" s="88" t="s">
        <v>150</v>
      </c>
      <c r="N8" s="88" t="s">
        <v>150</v>
      </c>
      <c r="O8" s="17" t="s">
        <v>152</v>
      </c>
      <c r="P8" s="26"/>
      <c r="Q8" s="10" t="s">
        <v>148</v>
      </c>
      <c r="R8" s="6" t="s">
        <v>145</v>
      </c>
      <c r="S8" s="10"/>
      <c r="T8" s="88" t="s">
        <v>150</v>
      </c>
      <c r="U8" s="88" t="s">
        <v>150</v>
      </c>
      <c r="V8" s="17" t="s">
        <v>153</v>
      </c>
      <c r="W8" s="1"/>
    </row>
    <row r="9" spans="1:23" ht="14.25">
      <c r="A9" s="10" t="s">
        <v>154</v>
      </c>
      <c r="B9" s="6"/>
      <c r="C9" s="10"/>
      <c r="D9" s="10" t="s">
        <v>155</v>
      </c>
      <c r="E9" s="91" t="s">
        <v>156</v>
      </c>
      <c r="F9" s="88" t="s">
        <v>157</v>
      </c>
      <c r="G9" s="88" t="s">
        <v>157</v>
      </c>
      <c r="H9" s="17" t="s">
        <v>158</v>
      </c>
      <c r="I9" s="26"/>
      <c r="J9" s="10" t="s">
        <v>154</v>
      </c>
      <c r="K9" s="299"/>
      <c r="L9" s="10"/>
      <c r="M9" s="88" t="s">
        <v>157</v>
      </c>
      <c r="N9" s="88" t="s">
        <v>157</v>
      </c>
      <c r="O9" s="17" t="s">
        <v>158</v>
      </c>
      <c r="P9" s="26"/>
      <c r="Q9" s="10" t="s">
        <v>154</v>
      </c>
      <c r="R9" s="6"/>
      <c r="S9" s="10"/>
      <c r="T9" s="88" t="s">
        <v>157</v>
      </c>
      <c r="U9" s="88" t="s">
        <v>157</v>
      </c>
      <c r="V9" s="17" t="s">
        <v>158</v>
      </c>
      <c r="W9" s="1"/>
    </row>
    <row r="10" spans="1:23" ht="15">
      <c r="A10" s="16">
        <v>0</v>
      </c>
      <c r="B10" s="8"/>
      <c r="C10" s="10"/>
      <c r="D10" s="10"/>
      <c r="E10" s="10">
        <v>0</v>
      </c>
      <c r="F10" s="38">
        <v>1</v>
      </c>
      <c r="G10" s="67">
        <v>2</v>
      </c>
      <c r="H10" s="7">
        <f>H311</f>
        <v>0</v>
      </c>
      <c r="I10" s="26"/>
      <c r="J10" s="16">
        <v>0</v>
      </c>
      <c r="K10" s="321"/>
      <c r="L10" s="16"/>
      <c r="M10" s="67">
        <v>1</v>
      </c>
      <c r="N10" s="67">
        <v>2</v>
      </c>
      <c r="O10" s="7">
        <f>O311</f>
        <v>0</v>
      </c>
      <c r="P10" s="26"/>
      <c r="Q10" s="16">
        <v>0</v>
      </c>
      <c r="R10" s="8"/>
      <c r="S10" s="16"/>
      <c r="T10" s="67">
        <v>1</v>
      </c>
      <c r="U10" s="67">
        <v>2</v>
      </c>
      <c r="V10" s="7">
        <f>V311</f>
        <v>0</v>
      </c>
      <c r="W10" s="1"/>
    </row>
    <row r="11" spans="1:23" ht="15">
      <c r="A11" s="10">
        <v>1</v>
      </c>
      <c r="B11" s="5" t="s">
        <v>236</v>
      </c>
      <c r="C11" s="9" t="s">
        <v>234</v>
      </c>
      <c r="D11" s="9" t="s">
        <v>159</v>
      </c>
      <c r="E11" s="292"/>
      <c r="F11" s="293"/>
      <c r="G11" s="38"/>
      <c r="H11" s="17"/>
      <c r="I11" s="26"/>
      <c r="J11" s="10">
        <v>1</v>
      </c>
      <c r="K11" s="322" t="s">
        <v>225</v>
      </c>
      <c r="L11" s="9">
        <v>1400</v>
      </c>
      <c r="M11" s="294">
        <f aca="true" t="shared" si="0" ref="M11:M74">IF(E$2&gt;J10,1,0)</f>
        <v>0</v>
      </c>
      <c r="N11" s="294">
        <f aca="true" t="shared" si="1" ref="N11:N74">IF((M11+M12)/2=0.5,1,0)</f>
        <v>0</v>
      </c>
      <c r="O11" s="4">
        <f aca="true" t="shared" si="2" ref="O11:O74">L11*N11</f>
        <v>0</v>
      </c>
      <c r="P11" s="26"/>
      <c r="Q11" s="10">
        <v>1</v>
      </c>
      <c r="R11" s="6">
        <v>1</v>
      </c>
      <c r="S11" s="10">
        <v>1800</v>
      </c>
      <c r="T11" s="38">
        <f aca="true" t="shared" si="3" ref="T11:T74">IF(E$2&gt;Q10,1,0)</f>
        <v>0</v>
      </c>
      <c r="U11" s="38">
        <f aca="true" t="shared" si="4" ref="U11:U74">IF((T11+T12)/2=0.5,1,0)</f>
        <v>0</v>
      </c>
      <c r="V11" s="17">
        <f aca="true" t="shared" si="5" ref="V11:V74">S11*U11</f>
        <v>0</v>
      </c>
      <c r="W11" s="1"/>
    </row>
    <row r="12" spans="1:23" ht="15">
      <c r="A12" s="10">
        <v>2</v>
      </c>
      <c r="B12" s="6" t="s">
        <v>224</v>
      </c>
      <c r="C12" s="10" t="s">
        <v>237</v>
      </c>
      <c r="D12" s="10" t="s">
        <v>160</v>
      </c>
      <c r="E12" s="13">
        <v>6</v>
      </c>
      <c r="F12" s="295" t="s">
        <v>161</v>
      </c>
      <c r="G12" s="38"/>
      <c r="H12" s="17"/>
      <c r="I12" s="26"/>
      <c r="J12" s="10">
        <v>2</v>
      </c>
      <c r="K12" s="323" t="s">
        <v>226</v>
      </c>
      <c r="L12" s="10">
        <v>1700</v>
      </c>
      <c r="M12" s="88">
        <f t="shared" si="0"/>
        <v>0</v>
      </c>
      <c r="N12" s="38">
        <f t="shared" si="1"/>
        <v>0</v>
      </c>
      <c r="O12" s="17">
        <f t="shared" si="2"/>
        <v>0</v>
      </c>
      <c r="P12" s="26"/>
      <c r="Q12" s="10">
        <v>2</v>
      </c>
      <c r="R12" s="6"/>
      <c r="S12" s="10">
        <v>3000</v>
      </c>
      <c r="T12" s="88">
        <f t="shared" si="3"/>
        <v>0</v>
      </c>
      <c r="U12" s="38">
        <f t="shared" si="4"/>
        <v>0</v>
      </c>
      <c r="V12" s="17">
        <f t="shared" si="5"/>
        <v>0</v>
      </c>
      <c r="W12" s="1"/>
    </row>
    <row r="13" spans="1:23" ht="14.25">
      <c r="A13" s="10">
        <v>3</v>
      </c>
      <c r="B13" s="6" t="s">
        <v>223</v>
      </c>
      <c r="C13" s="296" t="s">
        <v>233</v>
      </c>
      <c r="D13" s="10"/>
      <c r="F13" s="295"/>
      <c r="H13" s="17"/>
      <c r="I13" s="26"/>
      <c r="J13" s="10">
        <v>3</v>
      </c>
      <c r="K13" s="324">
        <v>1</v>
      </c>
      <c r="L13" s="9">
        <v>2500</v>
      </c>
      <c r="M13" s="102">
        <f t="shared" si="0"/>
        <v>0</v>
      </c>
      <c r="N13" s="102">
        <f t="shared" si="1"/>
        <v>0</v>
      </c>
      <c r="O13" s="4">
        <f t="shared" si="2"/>
        <v>0</v>
      </c>
      <c r="P13" s="26"/>
      <c r="Q13" s="10">
        <v>3</v>
      </c>
      <c r="R13" s="6"/>
      <c r="S13" s="10">
        <v>4000</v>
      </c>
      <c r="T13" s="88">
        <f t="shared" si="3"/>
        <v>0</v>
      </c>
      <c r="U13" s="88">
        <f t="shared" si="4"/>
        <v>0</v>
      </c>
      <c r="V13" s="17">
        <f t="shared" si="5"/>
        <v>0</v>
      </c>
      <c r="W13" s="1"/>
    </row>
    <row r="14" spans="1:23" ht="14.25">
      <c r="A14" s="10">
        <v>4</v>
      </c>
      <c r="B14" s="6" t="s">
        <v>165</v>
      </c>
      <c r="C14" s="296" t="s">
        <v>162</v>
      </c>
      <c r="D14" s="16">
        <v>500</v>
      </c>
      <c r="E14" s="14">
        <f>IF(E$2&gt;E12,0,D14)</f>
        <v>500</v>
      </c>
      <c r="F14" s="297"/>
      <c r="H14" s="17"/>
      <c r="I14" s="26"/>
      <c r="J14" s="10">
        <v>4</v>
      </c>
      <c r="K14" s="299" t="s">
        <v>235</v>
      </c>
      <c r="L14" s="10">
        <v>2900</v>
      </c>
      <c r="M14" s="88">
        <f t="shared" si="0"/>
        <v>0</v>
      </c>
      <c r="N14" s="88">
        <f t="shared" si="1"/>
        <v>0</v>
      </c>
      <c r="O14" s="17">
        <f t="shared" si="2"/>
        <v>0</v>
      </c>
      <c r="P14" s="26"/>
      <c r="Q14" s="10">
        <v>4</v>
      </c>
      <c r="R14" s="6"/>
      <c r="S14" s="10">
        <v>5000</v>
      </c>
      <c r="T14" s="88">
        <f t="shared" si="3"/>
        <v>0</v>
      </c>
      <c r="U14" s="88">
        <f t="shared" si="4"/>
        <v>0</v>
      </c>
      <c r="V14" s="17">
        <f t="shared" si="5"/>
        <v>0</v>
      </c>
      <c r="W14" s="1"/>
    </row>
    <row r="15" spans="1:23" ht="14.25">
      <c r="A15" s="10">
        <v>5</v>
      </c>
      <c r="B15" s="6" t="s">
        <v>166</v>
      </c>
      <c r="C15" s="10" t="s">
        <v>163</v>
      </c>
      <c r="D15" s="10">
        <f>MAX(IF(E$2&gt;A17,0,E$1*1000-A10*1000/1.1),0)</f>
        <v>0</v>
      </c>
      <c r="E15" s="10">
        <f>ROUND(D15*E$8,0)</f>
        <v>0</v>
      </c>
      <c r="H15" s="17"/>
      <c r="I15" s="26"/>
      <c r="J15" s="10">
        <v>5</v>
      </c>
      <c r="K15" s="299" t="s">
        <v>164</v>
      </c>
      <c r="L15" s="10">
        <v>3300</v>
      </c>
      <c r="M15" s="88">
        <f t="shared" si="0"/>
        <v>0</v>
      </c>
      <c r="N15" s="88">
        <f t="shared" si="1"/>
        <v>0</v>
      </c>
      <c r="O15" s="17">
        <f t="shared" si="2"/>
        <v>0</v>
      </c>
      <c r="P15" s="26"/>
      <c r="Q15" s="10">
        <v>5</v>
      </c>
      <c r="R15" s="6"/>
      <c r="S15" s="10">
        <v>6000</v>
      </c>
      <c r="T15" s="88">
        <f t="shared" si="3"/>
        <v>0</v>
      </c>
      <c r="U15" s="88">
        <f t="shared" si="4"/>
        <v>0</v>
      </c>
      <c r="V15" s="17">
        <f t="shared" si="5"/>
        <v>0</v>
      </c>
      <c r="W15" s="1"/>
    </row>
    <row r="16" spans="1:23" ht="14.25">
      <c r="A16" s="10">
        <v>6</v>
      </c>
      <c r="B16" s="8"/>
      <c r="C16" s="8"/>
      <c r="D16" s="298"/>
      <c r="E16" s="16">
        <f>E14+E15</f>
        <v>500</v>
      </c>
      <c r="F16" s="89">
        <f>IF(E$2&gt;A10,1,0)</f>
        <v>0</v>
      </c>
      <c r="G16" s="89">
        <f>IF((F16+F17)/2=0.5,1,0)</f>
        <v>0</v>
      </c>
      <c r="H16" s="23">
        <f>E16*G16</f>
        <v>0</v>
      </c>
      <c r="I16" s="26"/>
      <c r="J16" s="10">
        <v>6</v>
      </c>
      <c r="K16" s="74"/>
      <c r="L16" s="10">
        <v>3700</v>
      </c>
      <c r="M16" s="88">
        <f t="shared" si="0"/>
        <v>0</v>
      </c>
      <c r="N16" s="88">
        <f t="shared" si="1"/>
        <v>0</v>
      </c>
      <c r="O16" s="17">
        <f t="shared" si="2"/>
        <v>0</v>
      </c>
      <c r="P16" s="26"/>
      <c r="Q16" s="10">
        <v>6</v>
      </c>
      <c r="R16" s="6"/>
      <c r="S16" s="10">
        <v>7000</v>
      </c>
      <c r="T16" s="88">
        <f t="shared" si="3"/>
        <v>0</v>
      </c>
      <c r="U16" s="88">
        <f t="shared" si="4"/>
        <v>0</v>
      </c>
      <c r="V16" s="17">
        <f t="shared" si="5"/>
        <v>0</v>
      </c>
      <c r="W16" s="1"/>
    </row>
    <row r="17" spans="1:23" ht="14.25">
      <c r="A17" s="10">
        <v>7</v>
      </c>
      <c r="B17" s="299">
        <v>1</v>
      </c>
      <c r="C17" s="10" t="s">
        <v>229</v>
      </c>
      <c r="D17" s="10"/>
      <c r="E17" s="10">
        <v>6200</v>
      </c>
      <c r="F17" s="88">
        <f aca="true" t="shared" si="6" ref="F17:F30">IF(E$2&gt;A16,1,0)</f>
        <v>0</v>
      </c>
      <c r="G17" s="88">
        <f aca="true" t="shared" si="7" ref="G17:G29">IF((F17+F18)/2=0.5,1,0)</f>
        <v>0</v>
      </c>
      <c r="H17" s="17">
        <f aca="true" t="shared" si="8" ref="H17:H30">E17*G17</f>
        <v>0</v>
      </c>
      <c r="I17" s="26"/>
      <c r="J17" s="10">
        <v>7</v>
      </c>
      <c r="K17" s="74"/>
      <c r="L17" s="10">
        <v>4100</v>
      </c>
      <c r="M17" s="88">
        <f t="shared" si="0"/>
        <v>0</v>
      </c>
      <c r="N17" s="88">
        <f t="shared" si="1"/>
        <v>0</v>
      </c>
      <c r="O17" s="17">
        <f t="shared" si="2"/>
        <v>0</v>
      </c>
      <c r="P17" s="26"/>
      <c r="Q17" s="10">
        <v>7</v>
      </c>
      <c r="R17" s="6"/>
      <c r="S17" s="10">
        <v>7800</v>
      </c>
      <c r="T17" s="88">
        <f t="shared" si="3"/>
        <v>0</v>
      </c>
      <c r="U17" s="88">
        <f t="shared" si="4"/>
        <v>0</v>
      </c>
      <c r="V17" s="17">
        <f t="shared" si="5"/>
        <v>0</v>
      </c>
      <c r="W17" s="1"/>
    </row>
    <row r="18" spans="1:23" ht="14.25">
      <c r="A18" s="10">
        <v>8</v>
      </c>
      <c r="B18" s="6" t="s">
        <v>235</v>
      </c>
      <c r="C18" s="10" t="s">
        <v>230</v>
      </c>
      <c r="D18" s="10"/>
      <c r="E18" s="10">
        <v>6800</v>
      </c>
      <c r="F18" s="88">
        <f t="shared" si="6"/>
        <v>0</v>
      </c>
      <c r="G18" s="88">
        <f t="shared" si="7"/>
        <v>0</v>
      </c>
      <c r="H18" s="17">
        <f t="shared" si="8"/>
        <v>0</v>
      </c>
      <c r="I18" s="26"/>
      <c r="J18" s="10">
        <v>8</v>
      </c>
      <c r="K18" s="74"/>
      <c r="L18" s="10">
        <v>4500</v>
      </c>
      <c r="M18" s="88">
        <f t="shared" si="0"/>
        <v>0</v>
      </c>
      <c r="N18" s="88">
        <f t="shared" si="1"/>
        <v>0</v>
      </c>
      <c r="O18" s="17">
        <f t="shared" si="2"/>
        <v>0</v>
      </c>
      <c r="P18" s="26"/>
      <c r="Q18" s="10">
        <v>8</v>
      </c>
      <c r="R18" s="6"/>
      <c r="S18" s="10">
        <v>8600</v>
      </c>
      <c r="T18" s="88">
        <f t="shared" si="3"/>
        <v>0</v>
      </c>
      <c r="U18" s="88">
        <f t="shared" si="4"/>
        <v>0</v>
      </c>
      <c r="V18" s="17">
        <f t="shared" si="5"/>
        <v>0</v>
      </c>
      <c r="W18" s="1"/>
    </row>
    <row r="19" spans="1:23" ht="14.25">
      <c r="A19" s="10">
        <v>9</v>
      </c>
      <c r="B19" s="6" t="s">
        <v>164</v>
      </c>
      <c r="C19" s="10" t="s">
        <v>228</v>
      </c>
      <c r="D19" s="10"/>
      <c r="E19" s="10">
        <v>7400</v>
      </c>
      <c r="F19" s="88">
        <f t="shared" si="6"/>
        <v>0</v>
      </c>
      <c r="G19" s="88">
        <f t="shared" si="7"/>
        <v>0</v>
      </c>
      <c r="H19" s="17">
        <f t="shared" si="8"/>
        <v>0</v>
      </c>
      <c r="I19" s="26"/>
      <c r="J19" s="10">
        <v>9</v>
      </c>
      <c r="K19" s="74"/>
      <c r="L19" s="10">
        <v>4900</v>
      </c>
      <c r="M19" s="88">
        <f t="shared" si="0"/>
        <v>0</v>
      </c>
      <c r="N19" s="88">
        <f t="shared" si="1"/>
        <v>0</v>
      </c>
      <c r="O19" s="17">
        <f t="shared" si="2"/>
        <v>0</v>
      </c>
      <c r="P19" s="26"/>
      <c r="Q19" s="10">
        <v>9</v>
      </c>
      <c r="R19" s="6"/>
      <c r="S19" s="10">
        <v>9400</v>
      </c>
      <c r="T19" s="88">
        <f t="shared" si="3"/>
        <v>0</v>
      </c>
      <c r="U19" s="88">
        <f t="shared" si="4"/>
        <v>0</v>
      </c>
      <c r="V19" s="17">
        <f t="shared" si="5"/>
        <v>0</v>
      </c>
      <c r="W19" s="1"/>
    </row>
    <row r="20" spans="1:23" ht="14.25">
      <c r="A20" s="10">
        <v>10</v>
      </c>
      <c r="B20" s="6"/>
      <c r="C20" s="10"/>
      <c r="D20" s="10"/>
      <c r="E20" s="10">
        <v>8000</v>
      </c>
      <c r="F20" s="88">
        <f t="shared" si="6"/>
        <v>0</v>
      </c>
      <c r="G20" s="88">
        <f t="shared" si="7"/>
        <v>0</v>
      </c>
      <c r="H20" s="17">
        <f t="shared" si="8"/>
        <v>0</v>
      </c>
      <c r="I20" s="26"/>
      <c r="J20" s="10">
        <v>10</v>
      </c>
      <c r="K20" s="74"/>
      <c r="L20" s="10">
        <v>5300</v>
      </c>
      <c r="M20" s="88">
        <f t="shared" si="0"/>
        <v>0</v>
      </c>
      <c r="N20" s="88">
        <f t="shared" si="1"/>
        <v>0</v>
      </c>
      <c r="O20" s="17">
        <f t="shared" si="2"/>
        <v>0</v>
      </c>
      <c r="P20" s="26"/>
      <c r="Q20" s="10">
        <v>10</v>
      </c>
      <c r="R20" s="6"/>
      <c r="S20" s="10">
        <v>10200</v>
      </c>
      <c r="T20" s="88">
        <f t="shared" si="3"/>
        <v>0</v>
      </c>
      <c r="U20" s="88">
        <f t="shared" si="4"/>
        <v>0</v>
      </c>
      <c r="V20" s="17">
        <f t="shared" si="5"/>
        <v>0</v>
      </c>
      <c r="W20" s="1"/>
    </row>
    <row r="21" spans="1:23" ht="14.25">
      <c r="A21" s="10">
        <v>11</v>
      </c>
      <c r="B21" s="6"/>
      <c r="C21" s="10"/>
      <c r="D21" s="10"/>
      <c r="E21" s="10">
        <v>8400</v>
      </c>
      <c r="F21" s="88">
        <f t="shared" si="6"/>
        <v>0</v>
      </c>
      <c r="G21" s="88">
        <f t="shared" si="7"/>
        <v>0</v>
      </c>
      <c r="H21" s="17">
        <f t="shared" si="8"/>
        <v>0</v>
      </c>
      <c r="I21" s="26"/>
      <c r="J21" s="10">
        <v>11</v>
      </c>
      <c r="K21" s="74"/>
      <c r="L21" s="10">
        <v>5600</v>
      </c>
      <c r="M21" s="88">
        <f t="shared" si="0"/>
        <v>0</v>
      </c>
      <c r="N21" s="88">
        <f t="shared" si="1"/>
        <v>0</v>
      </c>
      <c r="O21" s="17">
        <f t="shared" si="2"/>
        <v>0</v>
      </c>
      <c r="P21" s="26"/>
      <c r="Q21" s="10">
        <v>11</v>
      </c>
      <c r="R21" s="6"/>
      <c r="S21" s="10">
        <v>11000</v>
      </c>
      <c r="T21" s="88">
        <f t="shared" si="3"/>
        <v>0</v>
      </c>
      <c r="U21" s="88">
        <f t="shared" si="4"/>
        <v>0</v>
      </c>
      <c r="V21" s="17">
        <f t="shared" si="5"/>
        <v>0</v>
      </c>
      <c r="W21" s="1"/>
    </row>
    <row r="22" spans="1:23" ht="14.25">
      <c r="A22" s="10">
        <v>12</v>
      </c>
      <c r="B22" s="6"/>
      <c r="C22" s="10"/>
      <c r="D22" s="10"/>
      <c r="E22" s="10">
        <v>8800</v>
      </c>
      <c r="F22" s="88">
        <f t="shared" si="6"/>
        <v>0</v>
      </c>
      <c r="G22" s="88">
        <f t="shared" si="7"/>
        <v>0</v>
      </c>
      <c r="H22" s="17">
        <f t="shared" si="8"/>
        <v>0</v>
      </c>
      <c r="I22" s="26"/>
      <c r="J22" s="10">
        <v>12</v>
      </c>
      <c r="K22" s="74"/>
      <c r="L22" s="10">
        <v>5900</v>
      </c>
      <c r="M22" s="88">
        <f t="shared" si="0"/>
        <v>0</v>
      </c>
      <c r="N22" s="88">
        <f t="shared" si="1"/>
        <v>0</v>
      </c>
      <c r="O22" s="17">
        <f t="shared" si="2"/>
        <v>0</v>
      </c>
      <c r="P22" s="26"/>
      <c r="Q22" s="10">
        <v>12</v>
      </c>
      <c r="R22" s="6"/>
      <c r="S22" s="10">
        <v>11800</v>
      </c>
      <c r="T22" s="88">
        <f t="shared" si="3"/>
        <v>0</v>
      </c>
      <c r="U22" s="88">
        <f t="shared" si="4"/>
        <v>0</v>
      </c>
      <c r="V22" s="17">
        <f t="shared" si="5"/>
        <v>0</v>
      </c>
      <c r="W22" s="1"/>
    </row>
    <row r="23" spans="1:23" ht="14.25">
      <c r="A23" s="10">
        <v>13</v>
      </c>
      <c r="B23" s="6"/>
      <c r="C23" s="10"/>
      <c r="D23" s="10"/>
      <c r="E23" s="10">
        <v>9200</v>
      </c>
      <c r="F23" s="88">
        <f t="shared" si="6"/>
        <v>0</v>
      </c>
      <c r="G23" s="88">
        <f t="shared" si="7"/>
        <v>0</v>
      </c>
      <c r="H23" s="17">
        <f t="shared" si="8"/>
        <v>0</v>
      </c>
      <c r="I23" s="26"/>
      <c r="J23" s="10">
        <v>13</v>
      </c>
      <c r="K23" s="74"/>
      <c r="L23" s="10">
        <v>6200</v>
      </c>
      <c r="M23" s="88">
        <f t="shared" si="0"/>
        <v>0</v>
      </c>
      <c r="N23" s="88">
        <f t="shared" si="1"/>
        <v>0</v>
      </c>
      <c r="O23" s="17">
        <f t="shared" si="2"/>
        <v>0</v>
      </c>
      <c r="P23" s="26"/>
      <c r="Q23" s="10">
        <v>13</v>
      </c>
      <c r="R23" s="6"/>
      <c r="S23" s="10">
        <v>12600</v>
      </c>
      <c r="T23" s="88">
        <f t="shared" si="3"/>
        <v>0</v>
      </c>
      <c r="U23" s="88">
        <f t="shared" si="4"/>
        <v>0</v>
      </c>
      <c r="V23" s="17">
        <f t="shared" si="5"/>
        <v>0</v>
      </c>
      <c r="W23" s="1"/>
    </row>
    <row r="24" spans="1:23" ht="14.25">
      <c r="A24" s="10">
        <v>14</v>
      </c>
      <c r="B24" s="6"/>
      <c r="C24" s="10"/>
      <c r="D24" s="10"/>
      <c r="E24" s="10">
        <v>9600</v>
      </c>
      <c r="F24" s="88">
        <f t="shared" si="6"/>
        <v>0</v>
      </c>
      <c r="G24" s="88">
        <f t="shared" si="7"/>
        <v>0</v>
      </c>
      <c r="H24" s="17">
        <f t="shared" si="8"/>
        <v>0</v>
      </c>
      <c r="I24" s="26"/>
      <c r="J24" s="10">
        <v>14</v>
      </c>
      <c r="K24" s="74"/>
      <c r="L24" s="10">
        <v>6500</v>
      </c>
      <c r="M24" s="88">
        <f t="shared" si="0"/>
        <v>0</v>
      </c>
      <c r="N24" s="88">
        <f t="shared" si="1"/>
        <v>0</v>
      </c>
      <c r="O24" s="17">
        <f t="shared" si="2"/>
        <v>0</v>
      </c>
      <c r="P24" s="26"/>
      <c r="Q24" s="10">
        <v>14</v>
      </c>
      <c r="R24" s="6"/>
      <c r="S24" s="10">
        <v>13400</v>
      </c>
      <c r="T24" s="88">
        <f t="shared" si="3"/>
        <v>0</v>
      </c>
      <c r="U24" s="88">
        <f t="shared" si="4"/>
        <v>0</v>
      </c>
      <c r="V24" s="17">
        <f t="shared" si="5"/>
        <v>0</v>
      </c>
      <c r="W24" s="1"/>
    </row>
    <row r="25" spans="1:23" ht="14.25">
      <c r="A25" s="10">
        <v>15</v>
      </c>
      <c r="B25" s="6"/>
      <c r="C25" s="10"/>
      <c r="D25" s="10"/>
      <c r="E25" s="10">
        <v>10000</v>
      </c>
      <c r="F25" s="88">
        <f t="shared" si="6"/>
        <v>0</v>
      </c>
      <c r="G25" s="88">
        <f t="shared" si="7"/>
        <v>0</v>
      </c>
      <c r="H25" s="17">
        <f t="shared" si="8"/>
        <v>0</v>
      </c>
      <c r="I25" s="26"/>
      <c r="J25" s="10">
        <v>15</v>
      </c>
      <c r="K25" s="74"/>
      <c r="L25" s="10">
        <v>6800</v>
      </c>
      <c r="M25" s="88">
        <f t="shared" si="0"/>
        <v>0</v>
      </c>
      <c r="N25" s="88">
        <f t="shared" si="1"/>
        <v>0</v>
      </c>
      <c r="O25" s="17">
        <f t="shared" si="2"/>
        <v>0</v>
      </c>
      <c r="P25" s="26"/>
      <c r="Q25" s="10">
        <v>15</v>
      </c>
      <c r="R25" s="6"/>
      <c r="S25" s="10">
        <v>14200</v>
      </c>
      <c r="T25" s="88">
        <f t="shared" si="3"/>
        <v>0</v>
      </c>
      <c r="U25" s="88">
        <f t="shared" si="4"/>
        <v>0</v>
      </c>
      <c r="V25" s="17">
        <f t="shared" si="5"/>
        <v>0</v>
      </c>
      <c r="W25" s="1"/>
    </row>
    <row r="26" spans="1:23" ht="14.25">
      <c r="A26" s="10">
        <v>16</v>
      </c>
      <c r="B26" s="6"/>
      <c r="C26" s="10"/>
      <c r="D26" s="10"/>
      <c r="E26" s="10">
        <v>10400</v>
      </c>
      <c r="F26" s="88">
        <f t="shared" si="6"/>
        <v>0</v>
      </c>
      <c r="G26" s="88">
        <f t="shared" si="7"/>
        <v>0</v>
      </c>
      <c r="H26" s="17">
        <f t="shared" si="8"/>
        <v>0</v>
      </c>
      <c r="I26" s="26"/>
      <c r="J26" s="10">
        <v>16</v>
      </c>
      <c r="K26" s="74"/>
      <c r="L26" s="10">
        <v>7100</v>
      </c>
      <c r="M26" s="88">
        <f t="shared" si="0"/>
        <v>0</v>
      </c>
      <c r="N26" s="88">
        <f t="shared" si="1"/>
        <v>0</v>
      </c>
      <c r="O26" s="17">
        <f t="shared" si="2"/>
        <v>0</v>
      </c>
      <c r="P26" s="26"/>
      <c r="Q26" s="10">
        <v>16</v>
      </c>
      <c r="R26" s="6"/>
      <c r="S26" s="10">
        <v>15000</v>
      </c>
      <c r="T26" s="88">
        <f t="shared" si="3"/>
        <v>0</v>
      </c>
      <c r="U26" s="88">
        <f t="shared" si="4"/>
        <v>0</v>
      </c>
      <c r="V26" s="17">
        <f t="shared" si="5"/>
        <v>0</v>
      </c>
      <c r="W26" s="1"/>
    </row>
    <row r="27" spans="1:23" ht="14.25">
      <c r="A27" s="10">
        <v>17</v>
      </c>
      <c r="B27" s="6"/>
      <c r="C27" s="10"/>
      <c r="D27" s="10"/>
      <c r="E27" s="10">
        <v>10800</v>
      </c>
      <c r="F27" s="88">
        <f t="shared" si="6"/>
        <v>0</v>
      </c>
      <c r="G27" s="88">
        <f t="shared" si="7"/>
        <v>0</v>
      </c>
      <c r="H27" s="17">
        <f t="shared" si="8"/>
        <v>0</v>
      </c>
      <c r="I27" s="26"/>
      <c r="J27" s="10">
        <v>17</v>
      </c>
      <c r="K27" s="74"/>
      <c r="L27" s="10">
        <v>7400</v>
      </c>
      <c r="M27" s="88">
        <f t="shared" si="0"/>
        <v>0</v>
      </c>
      <c r="N27" s="88">
        <f t="shared" si="1"/>
        <v>0</v>
      </c>
      <c r="O27" s="17">
        <f t="shared" si="2"/>
        <v>0</v>
      </c>
      <c r="P27" s="26"/>
      <c r="Q27" s="10">
        <v>17</v>
      </c>
      <c r="R27" s="6"/>
      <c r="S27" s="10">
        <v>15800</v>
      </c>
      <c r="T27" s="88">
        <f t="shared" si="3"/>
        <v>0</v>
      </c>
      <c r="U27" s="88">
        <f t="shared" si="4"/>
        <v>0</v>
      </c>
      <c r="V27" s="17">
        <f t="shared" si="5"/>
        <v>0</v>
      </c>
      <c r="W27" s="1"/>
    </row>
    <row r="28" spans="1:23" ht="14.25">
      <c r="A28" s="10">
        <v>18</v>
      </c>
      <c r="B28" s="6"/>
      <c r="C28" s="10"/>
      <c r="D28" s="10"/>
      <c r="E28" s="10">
        <v>11200</v>
      </c>
      <c r="F28" s="88">
        <f t="shared" si="6"/>
        <v>0</v>
      </c>
      <c r="G28" s="88">
        <f t="shared" si="7"/>
        <v>0</v>
      </c>
      <c r="H28" s="17">
        <f t="shared" si="8"/>
        <v>0</v>
      </c>
      <c r="I28" s="26"/>
      <c r="J28" s="10">
        <v>18</v>
      </c>
      <c r="K28" s="74"/>
      <c r="L28" s="10">
        <v>7700</v>
      </c>
      <c r="M28" s="88">
        <f t="shared" si="0"/>
        <v>0</v>
      </c>
      <c r="N28" s="88">
        <f t="shared" si="1"/>
        <v>0</v>
      </c>
      <c r="O28" s="17">
        <f t="shared" si="2"/>
        <v>0</v>
      </c>
      <c r="P28" s="26"/>
      <c r="Q28" s="10">
        <v>18</v>
      </c>
      <c r="R28" s="6"/>
      <c r="S28" s="10">
        <v>16600</v>
      </c>
      <c r="T28" s="88">
        <f t="shared" si="3"/>
        <v>0</v>
      </c>
      <c r="U28" s="88">
        <f t="shared" si="4"/>
        <v>0</v>
      </c>
      <c r="V28" s="17">
        <f t="shared" si="5"/>
        <v>0</v>
      </c>
      <c r="W28" s="1"/>
    </row>
    <row r="29" spans="1:23" ht="14.25">
      <c r="A29" s="10">
        <v>19</v>
      </c>
      <c r="B29" s="6"/>
      <c r="C29" s="10"/>
      <c r="D29" s="10"/>
      <c r="E29" s="10">
        <v>11600</v>
      </c>
      <c r="F29" s="88">
        <f t="shared" si="6"/>
        <v>0</v>
      </c>
      <c r="G29" s="88">
        <f t="shared" si="7"/>
        <v>0</v>
      </c>
      <c r="H29" s="17">
        <f t="shared" si="8"/>
        <v>0</v>
      </c>
      <c r="I29" s="26"/>
      <c r="J29" s="10">
        <v>19</v>
      </c>
      <c r="K29" s="74"/>
      <c r="L29" s="10">
        <v>8000</v>
      </c>
      <c r="M29" s="88">
        <f t="shared" si="0"/>
        <v>0</v>
      </c>
      <c r="N29" s="88">
        <f t="shared" si="1"/>
        <v>0</v>
      </c>
      <c r="O29" s="17">
        <f t="shared" si="2"/>
        <v>0</v>
      </c>
      <c r="P29" s="26"/>
      <c r="Q29" s="10">
        <v>19</v>
      </c>
      <c r="R29" s="6"/>
      <c r="S29" s="10">
        <v>17400</v>
      </c>
      <c r="T29" s="88">
        <f t="shared" si="3"/>
        <v>0</v>
      </c>
      <c r="U29" s="88">
        <f t="shared" si="4"/>
        <v>0</v>
      </c>
      <c r="V29" s="17">
        <f t="shared" si="5"/>
        <v>0</v>
      </c>
      <c r="W29" s="1"/>
    </row>
    <row r="30" spans="1:23" ht="14.25">
      <c r="A30" s="8">
        <f>20</f>
        <v>20</v>
      </c>
      <c r="B30" s="8"/>
      <c r="C30" s="16"/>
      <c r="D30" s="16"/>
      <c r="E30" s="16">
        <v>12000</v>
      </c>
      <c r="F30" s="89">
        <f t="shared" si="6"/>
        <v>0</v>
      </c>
      <c r="G30" s="89">
        <f>IF((F30+F36)/2=0.5,1,0)</f>
        <v>0</v>
      </c>
      <c r="H30" s="23">
        <f t="shared" si="8"/>
        <v>0</v>
      </c>
      <c r="I30" s="26"/>
      <c r="J30" s="16">
        <f>20</f>
        <v>20</v>
      </c>
      <c r="K30" s="325"/>
      <c r="L30" s="16">
        <v>8300</v>
      </c>
      <c r="M30" s="89">
        <f t="shared" si="0"/>
        <v>0</v>
      </c>
      <c r="N30" s="89">
        <f t="shared" si="1"/>
        <v>0</v>
      </c>
      <c r="O30" s="23">
        <f t="shared" si="2"/>
        <v>0</v>
      </c>
      <c r="P30" s="26"/>
      <c r="Q30" s="8">
        <f>20</f>
        <v>20</v>
      </c>
      <c r="R30" s="8"/>
      <c r="S30" s="16">
        <v>18200</v>
      </c>
      <c r="T30" s="89">
        <f t="shared" si="3"/>
        <v>0</v>
      </c>
      <c r="U30" s="89">
        <f t="shared" si="4"/>
        <v>0</v>
      </c>
      <c r="V30" s="23">
        <f t="shared" si="5"/>
        <v>0</v>
      </c>
      <c r="W30" s="1"/>
    </row>
    <row r="31" spans="1:23" ht="15">
      <c r="A31" s="10">
        <v>21</v>
      </c>
      <c r="B31" s="5" t="s">
        <v>236</v>
      </c>
      <c r="C31" s="9" t="s">
        <v>234</v>
      </c>
      <c r="D31" s="5"/>
      <c r="F31" s="38"/>
      <c r="G31" s="38"/>
      <c r="H31" s="17"/>
      <c r="I31" s="26"/>
      <c r="J31" s="10">
        <v>21</v>
      </c>
      <c r="K31" s="322" t="s">
        <v>225</v>
      </c>
      <c r="L31" s="9">
        <f aca="true" t="shared" si="9" ref="L31:L94">L$30+L11</f>
        <v>9700</v>
      </c>
      <c r="M31" s="294">
        <f t="shared" si="0"/>
        <v>0</v>
      </c>
      <c r="N31" s="294">
        <f t="shared" si="1"/>
        <v>0</v>
      </c>
      <c r="O31" s="4">
        <f t="shared" si="2"/>
        <v>0</v>
      </c>
      <c r="P31" s="26"/>
      <c r="Q31" s="10">
        <v>21</v>
      </c>
      <c r="R31" s="6">
        <v>2</v>
      </c>
      <c r="S31" s="10">
        <f aca="true" t="shared" si="10" ref="S31:S50">S$30+S11</f>
        <v>20000</v>
      </c>
      <c r="T31" s="38">
        <f t="shared" si="3"/>
        <v>0</v>
      </c>
      <c r="U31" s="38">
        <f t="shared" si="4"/>
        <v>0</v>
      </c>
      <c r="V31" s="17">
        <f t="shared" si="5"/>
        <v>0</v>
      </c>
      <c r="W31" s="1"/>
    </row>
    <row r="32" spans="1:23" ht="15">
      <c r="A32" s="10">
        <v>22</v>
      </c>
      <c r="B32" s="6" t="s">
        <v>224</v>
      </c>
      <c r="C32" s="10" t="s">
        <v>237</v>
      </c>
      <c r="D32" s="6"/>
      <c r="G32" s="38"/>
      <c r="H32" s="17"/>
      <c r="I32" s="26"/>
      <c r="J32" s="10">
        <v>22</v>
      </c>
      <c r="K32" s="323" t="s">
        <v>226</v>
      </c>
      <c r="L32" s="10">
        <f t="shared" si="9"/>
        <v>10000</v>
      </c>
      <c r="M32" s="88">
        <f t="shared" si="0"/>
        <v>0</v>
      </c>
      <c r="N32" s="38">
        <f t="shared" si="1"/>
        <v>0</v>
      </c>
      <c r="O32" s="17">
        <f t="shared" si="2"/>
        <v>0</v>
      </c>
      <c r="P32" s="26"/>
      <c r="Q32" s="10">
        <v>22</v>
      </c>
      <c r="R32" s="6"/>
      <c r="S32" s="10">
        <f t="shared" si="10"/>
        <v>21200</v>
      </c>
      <c r="T32" s="88">
        <f t="shared" si="3"/>
        <v>0</v>
      </c>
      <c r="U32" s="38">
        <f t="shared" si="4"/>
        <v>0</v>
      </c>
      <c r="V32" s="17">
        <f t="shared" si="5"/>
        <v>0</v>
      </c>
      <c r="W32" s="1"/>
    </row>
    <row r="33" spans="1:23" ht="14.25">
      <c r="A33" s="10">
        <v>23</v>
      </c>
      <c r="B33" s="6" t="s">
        <v>223</v>
      </c>
      <c r="C33" s="296" t="s">
        <v>233</v>
      </c>
      <c r="D33" s="6"/>
      <c r="H33" s="17"/>
      <c r="I33" s="26"/>
      <c r="J33" s="10">
        <v>23</v>
      </c>
      <c r="K33" s="324">
        <v>1</v>
      </c>
      <c r="L33" s="9">
        <f t="shared" si="9"/>
        <v>10800</v>
      </c>
      <c r="M33" s="102">
        <f t="shared" si="0"/>
        <v>0</v>
      </c>
      <c r="N33" s="102">
        <f t="shared" si="1"/>
        <v>0</v>
      </c>
      <c r="O33" s="4">
        <f t="shared" si="2"/>
        <v>0</v>
      </c>
      <c r="P33" s="26"/>
      <c r="Q33" s="10">
        <v>23</v>
      </c>
      <c r="R33" s="6"/>
      <c r="S33" s="10">
        <f t="shared" si="10"/>
        <v>22200</v>
      </c>
      <c r="T33" s="88">
        <f t="shared" si="3"/>
        <v>0</v>
      </c>
      <c r="U33" s="88">
        <f t="shared" si="4"/>
        <v>0</v>
      </c>
      <c r="V33" s="17">
        <f t="shared" si="5"/>
        <v>0</v>
      </c>
      <c r="W33" s="1"/>
    </row>
    <row r="34" spans="1:23" ht="14.25">
      <c r="A34" s="10">
        <v>24</v>
      </c>
      <c r="B34" s="6" t="s">
        <v>165</v>
      </c>
      <c r="C34" s="296" t="s">
        <v>162</v>
      </c>
      <c r="D34" s="6"/>
      <c r="H34" s="17"/>
      <c r="I34" s="26"/>
      <c r="J34" s="10">
        <v>24</v>
      </c>
      <c r="K34" s="299" t="s">
        <v>235</v>
      </c>
      <c r="L34" s="10">
        <f t="shared" si="9"/>
        <v>11200</v>
      </c>
      <c r="M34" s="88">
        <f t="shared" si="0"/>
        <v>0</v>
      </c>
      <c r="N34" s="88">
        <f t="shared" si="1"/>
        <v>0</v>
      </c>
      <c r="O34" s="17">
        <f t="shared" si="2"/>
        <v>0</v>
      </c>
      <c r="P34" s="26"/>
      <c r="Q34" s="10">
        <v>24</v>
      </c>
      <c r="R34" s="6"/>
      <c r="S34" s="10">
        <f t="shared" si="10"/>
        <v>23200</v>
      </c>
      <c r="T34" s="88">
        <f t="shared" si="3"/>
        <v>0</v>
      </c>
      <c r="U34" s="88">
        <f t="shared" si="4"/>
        <v>0</v>
      </c>
      <c r="V34" s="17">
        <f t="shared" si="5"/>
        <v>0</v>
      </c>
      <c r="W34" s="1"/>
    </row>
    <row r="35" spans="1:23" ht="14.25">
      <c r="A35" s="10">
        <v>25</v>
      </c>
      <c r="B35" s="6" t="s">
        <v>166</v>
      </c>
      <c r="C35" s="10" t="s">
        <v>163</v>
      </c>
      <c r="D35" s="6">
        <f>MAX(IF(E$2&gt;A36,0,E$1*1000-A30*1000/1.1),0)</f>
        <v>0</v>
      </c>
      <c r="E35" s="13">
        <f>ROUND(D35*E$8,0)</f>
        <v>0</v>
      </c>
      <c r="H35" s="17"/>
      <c r="I35" s="26"/>
      <c r="J35" s="10">
        <v>25</v>
      </c>
      <c r="K35" s="299" t="s">
        <v>164</v>
      </c>
      <c r="L35" s="10">
        <f t="shared" si="9"/>
        <v>11600</v>
      </c>
      <c r="M35" s="88">
        <f t="shared" si="0"/>
        <v>0</v>
      </c>
      <c r="N35" s="88">
        <f t="shared" si="1"/>
        <v>0</v>
      </c>
      <c r="O35" s="17">
        <f t="shared" si="2"/>
        <v>0</v>
      </c>
      <c r="P35" s="26"/>
      <c r="Q35" s="10">
        <v>25</v>
      </c>
      <c r="R35" s="6"/>
      <c r="S35" s="10">
        <f t="shared" si="10"/>
        <v>24200</v>
      </c>
      <c r="T35" s="88">
        <f t="shared" si="3"/>
        <v>0</v>
      </c>
      <c r="U35" s="88">
        <f t="shared" si="4"/>
        <v>0</v>
      </c>
      <c r="V35" s="17">
        <f t="shared" si="5"/>
        <v>0</v>
      </c>
      <c r="W35" s="1"/>
    </row>
    <row r="36" spans="1:23" ht="14.25">
      <c r="A36" s="10">
        <v>26</v>
      </c>
      <c r="B36" s="8"/>
      <c r="C36" s="8"/>
      <c r="D36" s="300"/>
      <c r="E36" s="14">
        <f>E30+E35</f>
        <v>12000</v>
      </c>
      <c r="F36" s="89">
        <f>IF(E$2&gt;A30,1,0)</f>
        <v>0</v>
      </c>
      <c r="G36" s="89">
        <f>IF((F36+F37)/2=0.5,1,0)</f>
        <v>0</v>
      </c>
      <c r="H36" s="23">
        <f aca="true" t="shared" si="11" ref="H36:H50">E36*G36</f>
        <v>0</v>
      </c>
      <c r="I36" s="26"/>
      <c r="J36" s="10">
        <v>26</v>
      </c>
      <c r="K36" s="74"/>
      <c r="L36" s="10">
        <f t="shared" si="9"/>
        <v>12000</v>
      </c>
      <c r="M36" s="88">
        <f t="shared" si="0"/>
        <v>0</v>
      </c>
      <c r="N36" s="88">
        <f t="shared" si="1"/>
        <v>0</v>
      </c>
      <c r="O36" s="17">
        <f t="shared" si="2"/>
        <v>0</v>
      </c>
      <c r="P36" s="26"/>
      <c r="Q36" s="10">
        <v>26</v>
      </c>
      <c r="R36" s="6"/>
      <c r="S36" s="10">
        <f t="shared" si="10"/>
        <v>25200</v>
      </c>
      <c r="T36" s="88">
        <f t="shared" si="3"/>
        <v>0</v>
      </c>
      <c r="U36" s="88">
        <f t="shared" si="4"/>
        <v>0</v>
      </c>
      <c r="V36" s="17">
        <f t="shared" si="5"/>
        <v>0</v>
      </c>
      <c r="W36" s="1"/>
    </row>
    <row r="37" spans="1:23" ht="14.25">
      <c r="A37" s="10">
        <v>27</v>
      </c>
      <c r="B37" s="299">
        <v>1</v>
      </c>
      <c r="C37" s="10" t="s">
        <v>229</v>
      </c>
      <c r="D37" s="10"/>
      <c r="E37" s="10">
        <f>E$30+E17</f>
        <v>18200</v>
      </c>
      <c r="F37" s="88">
        <f aca="true" t="shared" si="12" ref="F37:F50">IF(E$2&gt;A36,1,0)</f>
        <v>0</v>
      </c>
      <c r="G37" s="88">
        <f aca="true" t="shared" si="13" ref="G37:G49">IF((F37+F38)/2=0.5,1,0)</f>
        <v>0</v>
      </c>
      <c r="H37" s="17">
        <f t="shared" si="11"/>
        <v>0</v>
      </c>
      <c r="I37" s="26"/>
      <c r="J37" s="10">
        <v>27</v>
      </c>
      <c r="K37" s="74"/>
      <c r="L37" s="10">
        <f t="shared" si="9"/>
        <v>12400</v>
      </c>
      <c r="M37" s="88">
        <f t="shared" si="0"/>
        <v>0</v>
      </c>
      <c r="N37" s="88">
        <f t="shared" si="1"/>
        <v>0</v>
      </c>
      <c r="O37" s="17">
        <f t="shared" si="2"/>
        <v>0</v>
      </c>
      <c r="P37" s="26"/>
      <c r="Q37" s="10">
        <v>27</v>
      </c>
      <c r="R37" s="6"/>
      <c r="S37" s="10">
        <f t="shared" si="10"/>
        <v>26000</v>
      </c>
      <c r="T37" s="88">
        <f t="shared" si="3"/>
        <v>0</v>
      </c>
      <c r="U37" s="88">
        <f t="shared" si="4"/>
        <v>0</v>
      </c>
      <c r="V37" s="17">
        <f t="shared" si="5"/>
        <v>0</v>
      </c>
      <c r="W37" s="1"/>
    </row>
    <row r="38" spans="1:23" ht="14.25">
      <c r="A38" s="10">
        <v>28</v>
      </c>
      <c r="B38" s="6" t="s">
        <v>235</v>
      </c>
      <c r="C38" s="10" t="s">
        <v>230</v>
      </c>
      <c r="D38" s="10"/>
      <c r="E38" s="10">
        <f aca="true" t="shared" si="14" ref="E38:E50">E$30+E18</f>
        <v>18800</v>
      </c>
      <c r="F38" s="88">
        <f t="shared" si="12"/>
        <v>0</v>
      </c>
      <c r="G38" s="88">
        <f t="shared" si="13"/>
        <v>0</v>
      </c>
      <c r="H38" s="17">
        <f t="shared" si="11"/>
        <v>0</v>
      </c>
      <c r="I38" s="26"/>
      <c r="J38" s="10">
        <v>28</v>
      </c>
      <c r="K38" s="74"/>
      <c r="L38" s="10">
        <f t="shared" si="9"/>
        <v>12800</v>
      </c>
      <c r="M38" s="88">
        <f t="shared" si="0"/>
        <v>0</v>
      </c>
      <c r="N38" s="88">
        <f t="shared" si="1"/>
        <v>0</v>
      </c>
      <c r="O38" s="17">
        <f t="shared" si="2"/>
        <v>0</v>
      </c>
      <c r="P38" s="26"/>
      <c r="Q38" s="10">
        <v>28</v>
      </c>
      <c r="R38" s="6"/>
      <c r="S38" s="10">
        <f t="shared" si="10"/>
        <v>26800</v>
      </c>
      <c r="T38" s="88">
        <f t="shared" si="3"/>
        <v>0</v>
      </c>
      <c r="U38" s="88">
        <f t="shared" si="4"/>
        <v>0</v>
      </c>
      <c r="V38" s="17">
        <f t="shared" si="5"/>
        <v>0</v>
      </c>
      <c r="W38" s="1"/>
    </row>
    <row r="39" spans="1:23" ht="14.25">
      <c r="A39" s="10">
        <v>29</v>
      </c>
      <c r="B39" s="6" t="s">
        <v>164</v>
      </c>
      <c r="C39" s="10" t="s">
        <v>228</v>
      </c>
      <c r="D39" s="10"/>
      <c r="E39" s="10">
        <f t="shared" si="14"/>
        <v>19400</v>
      </c>
      <c r="F39" s="88">
        <f t="shared" si="12"/>
        <v>0</v>
      </c>
      <c r="G39" s="88">
        <f t="shared" si="13"/>
        <v>0</v>
      </c>
      <c r="H39" s="17">
        <f t="shared" si="11"/>
        <v>0</v>
      </c>
      <c r="I39" s="26"/>
      <c r="J39" s="10">
        <v>29</v>
      </c>
      <c r="K39" s="74"/>
      <c r="L39" s="10">
        <f t="shared" si="9"/>
        <v>13200</v>
      </c>
      <c r="M39" s="88">
        <f t="shared" si="0"/>
        <v>0</v>
      </c>
      <c r="N39" s="88">
        <f t="shared" si="1"/>
        <v>0</v>
      </c>
      <c r="O39" s="17">
        <f t="shared" si="2"/>
        <v>0</v>
      </c>
      <c r="P39" s="26"/>
      <c r="Q39" s="10">
        <v>29</v>
      </c>
      <c r="R39" s="6"/>
      <c r="S39" s="10">
        <f t="shared" si="10"/>
        <v>27600</v>
      </c>
      <c r="T39" s="88">
        <f t="shared" si="3"/>
        <v>0</v>
      </c>
      <c r="U39" s="88">
        <f t="shared" si="4"/>
        <v>0</v>
      </c>
      <c r="V39" s="17">
        <f t="shared" si="5"/>
        <v>0</v>
      </c>
      <c r="W39" s="1"/>
    </row>
    <row r="40" spans="1:23" ht="14.25">
      <c r="A40" s="10">
        <v>30</v>
      </c>
      <c r="B40" s="6"/>
      <c r="C40" s="10"/>
      <c r="D40" s="10"/>
      <c r="E40" s="10">
        <f t="shared" si="14"/>
        <v>20000</v>
      </c>
      <c r="F40" s="88">
        <f t="shared" si="12"/>
        <v>0</v>
      </c>
      <c r="G40" s="88">
        <f t="shared" si="13"/>
        <v>0</v>
      </c>
      <c r="H40" s="17">
        <f t="shared" si="11"/>
        <v>0</v>
      </c>
      <c r="I40" s="26"/>
      <c r="J40" s="10">
        <v>30</v>
      </c>
      <c r="K40" s="74"/>
      <c r="L40" s="10">
        <f t="shared" si="9"/>
        <v>13600</v>
      </c>
      <c r="M40" s="88">
        <f t="shared" si="0"/>
        <v>0</v>
      </c>
      <c r="N40" s="88">
        <f t="shared" si="1"/>
        <v>0</v>
      </c>
      <c r="O40" s="17">
        <f t="shared" si="2"/>
        <v>0</v>
      </c>
      <c r="P40" s="26"/>
      <c r="Q40" s="10">
        <v>30</v>
      </c>
      <c r="R40" s="6"/>
      <c r="S40" s="10">
        <f t="shared" si="10"/>
        <v>28400</v>
      </c>
      <c r="T40" s="88">
        <f t="shared" si="3"/>
        <v>0</v>
      </c>
      <c r="U40" s="88">
        <f t="shared" si="4"/>
        <v>0</v>
      </c>
      <c r="V40" s="17">
        <f t="shared" si="5"/>
        <v>0</v>
      </c>
      <c r="W40" s="1"/>
    </row>
    <row r="41" spans="1:23" ht="14.25">
      <c r="A41" s="10">
        <v>31</v>
      </c>
      <c r="B41" s="6"/>
      <c r="C41" s="10"/>
      <c r="D41" s="10"/>
      <c r="E41" s="10">
        <f t="shared" si="14"/>
        <v>20400</v>
      </c>
      <c r="F41" s="88">
        <f t="shared" si="12"/>
        <v>0</v>
      </c>
      <c r="G41" s="88">
        <f t="shared" si="13"/>
        <v>0</v>
      </c>
      <c r="H41" s="17">
        <f t="shared" si="11"/>
        <v>0</v>
      </c>
      <c r="I41" s="26"/>
      <c r="J41" s="10">
        <v>31</v>
      </c>
      <c r="K41" s="74"/>
      <c r="L41" s="10">
        <f t="shared" si="9"/>
        <v>13900</v>
      </c>
      <c r="M41" s="88">
        <f t="shared" si="0"/>
        <v>0</v>
      </c>
      <c r="N41" s="88">
        <f t="shared" si="1"/>
        <v>0</v>
      </c>
      <c r="O41" s="17">
        <f t="shared" si="2"/>
        <v>0</v>
      </c>
      <c r="P41" s="26"/>
      <c r="Q41" s="10">
        <v>31</v>
      </c>
      <c r="R41" s="6"/>
      <c r="S41" s="10">
        <f t="shared" si="10"/>
        <v>29200</v>
      </c>
      <c r="T41" s="88">
        <f t="shared" si="3"/>
        <v>0</v>
      </c>
      <c r="U41" s="88">
        <f t="shared" si="4"/>
        <v>0</v>
      </c>
      <c r="V41" s="17">
        <f t="shared" si="5"/>
        <v>0</v>
      </c>
      <c r="W41" s="1"/>
    </row>
    <row r="42" spans="1:23" ht="14.25">
      <c r="A42" s="10">
        <v>32</v>
      </c>
      <c r="B42" s="6"/>
      <c r="C42" s="10"/>
      <c r="D42" s="10"/>
      <c r="E42" s="10">
        <f t="shared" si="14"/>
        <v>20800</v>
      </c>
      <c r="F42" s="88">
        <f t="shared" si="12"/>
        <v>0</v>
      </c>
      <c r="G42" s="88">
        <f t="shared" si="13"/>
        <v>0</v>
      </c>
      <c r="H42" s="17">
        <f t="shared" si="11"/>
        <v>0</v>
      </c>
      <c r="I42" s="26"/>
      <c r="J42" s="10">
        <v>32</v>
      </c>
      <c r="K42" s="74"/>
      <c r="L42" s="10">
        <f t="shared" si="9"/>
        <v>14200</v>
      </c>
      <c r="M42" s="88">
        <f t="shared" si="0"/>
        <v>0</v>
      </c>
      <c r="N42" s="88">
        <f t="shared" si="1"/>
        <v>0</v>
      </c>
      <c r="O42" s="17">
        <f t="shared" si="2"/>
        <v>0</v>
      </c>
      <c r="P42" s="26"/>
      <c r="Q42" s="10">
        <v>32</v>
      </c>
      <c r="R42" s="6"/>
      <c r="S42" s="10">
        <f t="shared" si="10"/>
        <v>30000</v>
      </c>
      <c r="T42" s="88">
        <f t="shared" si="3"/>
        <v>0</v>
      </c>
      <c r="U42" s="88">
        <f t="shared" si="4"/>
        <v>0</v>
      </c>
      <c r="V42" s="17">
        <f t="shared" si="5"/>
        <v>0</v>
      </c>
      <c r="W42" s="1"/>
    </row>
    <row r="43" spans="1:23" ht="14.25">
      <c r="A43" s="10">
        <v>33</v>
      </c>
      <c r="B43" s="6"/>
      <c r="C43" s="10"/>
      <c r="D43" s="10"/>
      <c r="E43" s="10">
        <f t="shared" si="14"/>
        <v>21200</v>
      </c>
      <c r="F43" s="88">
        <f t="shared" si="12"/>
        <v>0</v>
      </c>
      <c r="G43" s="88">
        <f t="shared" si="13"/>
        <v>0</v>
      </c>
      <c r="H43" s="17">
        <f t="shared" si="11"/>
        <v>0</v>
      </c>
      <c r="I43" s="26"/>
      <c r="J43" s="10">
        <v>33</v>
      </c>
      <c r="K43" s="74"/>
      <c r="L43" s="10">
        <f t="shared" si="9"/>
        <v>14500</v>
      </c>
      <c r="M43" s="88">
        <f t="shared" si="0"/>
        <v>0</v>
      </c>
      <c r="N43" s="88">
        <f t="shared" si="1"/>
        <v>0</v>
      </c>
      <c r="O43" s="17">
        <f t="shared" si="2"/>
        <v>0</v>
      </c>
      <c r="P43" s="26"/>
      <c r="Q43" s="10">
        <v>33</v>
      </c>
      <c r="R43" s="6"/>
      <c r="S43" s="10">
        <f t="shared" si="10"/>
        <v>30800</v>
      </c>
      <c r="T43" s="88">
        <f t="shared" si="3"/>
        <v>0</v>
      </c>
      <c r="U43" s="88">
        <f t="shared" si="4"/>
        <v>0</v>
      </c>
      <c r="V43" s="17">
        <f t="shared" si="5"/>
        <v>0</v>
      </c>
      <c r="W43" s="1"/>
    </row>
    <row r="44" spans="1:23" ht="14.25">
      <c r="A44" s="10">
        <v>34</v>
      </c>
      <c r="B44" s="6"/>
      <c r="C44" s="10"/>
      <c r="D44" s="10"/>
      <c r="E44" s="10">
        <f t="shared" si="14"/>
        <v>21600</v>
      </c>
      <c r="F44" s="88">
        <f t="shared" si="12"/>
        <v>0</v>
      </c>
      <c r="G44" s="88">
        <f t="shared" si="13"/>
        <v>0</v>
      </c>
      <c r="H44" s="17">
        <f t="shared" si="11"/>
        <v>0</v>
      </c>
      <c r="I44" s="26"/>
      <c r="J44" s="10">
        <v>34</v>
      </c>
      <c r="K44" s="74"/>
      <c r="L44" s="10">
        <f t="shared" si="9"/>
        <v>14800</v>
      </c>
      <c r="M44" s="88">
        <f t="shared" si="0"/>
        <v>0</v>
      </c>
      <c r="N44" s="88">
        <f t="shared" si="1"/>
        <v>0</v>
      </c>
      <c r="O44" s="17">
        <f t="shared" si="2"/>
        <v>0</v>
      </c>
      <c r="P44" s="26"/>
      <c r="Q44" s="10">
        <v>34</v>
      </c>
      <c r="R44" s="6"/>
      <c r="S44" s="10">
        <f t="shared" si="10"/>
        <v>31600</v>
      </c>
      <c r="T44" s="88">
        <f t="shared" si="3"/>
        <v>0</v>
      </c>
      <c r="U44" s="88">
        <f t="shared" si="4"/>
        <v>0</v>
      </c>
      <c r="V44" s="17">
        <f t="shared" si="5"/>
        <v>0</v>
      </c>
      <c r="W44" s="1"/>
    </row>
    <row r="45" spans="1:23" ht="14.25">
      <c r="A45" s="10">
        <v>35</v>
      </c>
      <c r="B45" s="6"/>
      <c r="C45" s="10"/>
      <c r="D45" s="10"/>
      <c r="E45" s="10">
        <f t="shared" si="14"/>
        <v>22000</v>
      </c>
      <c r="F45" s="88">
        <f t="shared" si="12"/>
        <v>0</v>
      </c>
      <c r="G45" s="88">
        <f t="shared" si="13"/>
        <v>0</v>
      </c>
      <c r="H45" s="17">
        <f t="shared" si="11"/>
        <v>0</v>
      </c>
      <c r="I45" s="26"/>
      <c r="J45" s="10">
        <v>35</v>
      </c>
      <c r="K45" s="74"/>
      <c r="L45" s="10">
        <f t="shared" si="9"/>
        <v>15100</v>
      </c>
      <c r="M45" s="88">
        <f t="shared" si="0"/>
        <v>0</v>
      </c>
      <c r="N45" s="88">
        <f t="shared" si="1"/>
        <v>0</v>
      </c>
      <c r="O45" s="17">
        <f t="shared" si="2"/>
        <v>0</v>
      </c>
      <c r="P45" s="26"/>
      <c r="Q45" s="10">
        <v>35</v>
      </c>
      <c r="R45" s="6"/>
      <c r="S45" s="10">
        <f t="shared" si="10"/>
        <v>32400</v>
      </c>
      <c r="T45" s="88">
        <f t="shared" si="3"/>
        <v>0</v>
      </c>
      <c r="U45" s="88">
        <f t="shared" si="4"/>
        <v>0</v>
      </c>
      <c r="V45" s="17">
        <f t="shared" si="5"/>
        <v>0</v>
      </c>
      <c r="W45" s="1"/>
    </row>
    <row r="46" spans="1:23" ht="14.25">
      <c r="A46" s="10">
        <v>36</v>
      </c>
      <c r="B46" s="6"/>
      <c r="C46" s="10"/>
      <c r="D46" s="10"/>
      <c r="E46" s="10">
        <f t="shared" si="14"/>
        <v>22400</v>
      </c>
      <c r="F46" s="88">
        <f t="shared" si="12"/>
        <v>0</v>
      </c>
      <c r="G46" s="88">
        <f t="shared" si="13"/>
        <v>0</v>
      </c>
      <c r="H46" s="17">
        <f t="shared" si="11"/>
        <v>0</v>
      </c>
      <c r="I46" s="26"/>
      <c r="J46" s="10">
        <v>36</v>
      </c>
      <c r="K46" s="74"/>
      <c r="L46" s="10">
        <f t="shared" si="9"/>
        <v>15400</v>
      </c>
      <c r="M46" s="88">
        <f t="shared" si="0"/>
        <v>0</v>
      </c>
      <c r="N46" s="88">
        <f t="shared" si="1"/>
        <v>0</v>
      </c>
      <c r="O46" s="17">
        <f t="shared" si="2"/>
        <v>0</v>
      </c>
      <c r="P46" s="26"/>
      <c r="Q46" s="10">
        <v>36</v>
      </c>
      <c r="R46" s="6"/>
      <c r="S46" s="10">
        <f t="shared" si="10"/>
        <v>33200</v>
      </c>
      <c r="T46" s="88">
        <f t="shared" si="3"/>
        <v>0</v>
      </c>
      <c r="U46" s="88">
        <f t="shared" si="4"/>
        <v>0</v>
      </c>
      <c r="V46" s="17">
        <f t="shared" si="5"/>
        <v>0</v>
      </c>
      <c r="W46" s="1"/>
    </row>
    <row r="47" spans="1:23" ht="14.25">
      <c r="A47" s="10">
        <v>37</v>
      </c>
      <c r="B47" s="6"/>
      <c r="C47" s="10"/>
      <c r="D47" s="10"/>
      <c r="E47" s="10">
        <f t="shared" si="14"/>
        <v>22800</v>
      </c>
      <c r="F47" s="88">
        <f t="shared" si="12"/>
        <v>0</v>
      </c>
      <c r="G47" s="88">
        <f t="shared" si="13"/>
        <v>0</v>
      </c>
      <c r="H47" s="17">
        <f t="shared" si="11"/>
        <v>0</v>
      </c>
      <c r="I47" s="26"/>
      <c r="J47" s="10">
        <v>37</v>
      </c>
      <c r="K47" s="74"/>
      <c r="L47" s="10">
        <f t="shared" si="9"/>
        <v>15700</v>
      </c>
      <c r="M47" s="88">
        <f t="shared" si="0"/>
        <v>0</v>
      </c>
      <c r="N47" s="88">
        <f t="shared" si="1"/>
        <v>0</v>
      </c>
      <c r="O47" s="17">
        <f t="shared" si="2"/>
        <v>0</v>
      </c>
      <c r="P47" s="26"/>
      <c r="Q47" s="10">
        <v>37</v>
      </c>
      <c r="R47" s="6"/>
      <c r="S47" s="10">
        <f t="shared" si="10"/>
        <v>34000</v>
      </c>
      <c r="T47" s="88">
        <f t="shared" si="3"/>
        <v>0</v>
      </c>
      <c r="U47" s="88">
        <f t="shared" si="4"/>
        <v>0</v>
      </c>
      <c r="V47" s="17">
        <f t="shared" si="5"/>
        <v>0</v>
      </c>
      <c r="W47" s="1"/>
    </row>
    <row r="48" spans="1:23" ht="14.25">
      <c r="A48" s="10">
        <v>38</v>
      </c>
      <c r="B48" s="6"/>
      <c r="C48" s="10"/>
      <c r="D48" s="10"/>
      <c r="E48" s="10">
        <f t="shared" si="14"/>
        <v>23200</v>
      </c>
      <c r="F48" s="88">
        <f t="shared" si="12"/>
        <v>0</v>
      </c>
      <c r="G48" s="88">
        <f t="shared" si="13"/>
        <v>0</v>
      </c>
      <c r="H48" s="17">
        <f t="shared" si="11"/>
        <v>0</v>
      </c>
      <c r="I48" s="26"/>
      <c r="J48" s="10">
        <v>38</v>
      </c>
      <c r="K48" s="74"/>
      <c r="L48" s="10">
        <f t="shared" si="9"/>
        <v>16000</v>
      </c>
      <c r="M48" s="88">
        <f t="shared" si="0"/>
        <v>0</v>
      </c>
      <c r="N48" s="88">
        <f t="shared" si="1"/>
        <v>0</v>
      </c>
      <c r="O48" s="17">
        <f t="shared" si="2"/>
        <v>0</v>
      </c>
      <c r="P48" s="26"/>
      <c r="Q48" s="10">
        <v>38</v>
      </c>
      <c r="R48" s="6"/>
      <c r="S48" s="10">
        <f t="shared" si="10"/>
        <v>34800</v>
      </c>
      <c r="T48" s="88">
        <f t="shared" si="3"/>
        <v>0</v>
      </c>
      <c r="U48" s="88">
        <f t="shared" si="4"/>
        <v>0</v>
      </c>
      <c r="V48" s="17">
        <f t="shared" si="5"/>
        <v>0</v>
      </c>
      <c r="W48" s="1"/>
    </row>
    <row r="49" spans="1:23" ht="14.25">
      <c r="A49" s="10">
        <v>39</v>
      </c>
      <c r="B49" s="6"/>
      <c r="C49" s="10"/>
      <c r="D49" s="10"/>
      <c r="E49" s="10">
        <f t="shared" si="14"/>
        <v>23600</v>
      </c>
      <c r="F49" s="88">
        <f t="shared" si="12"/>
        <v>0</v>
      </c>
      <c r="G49" s="88">
        <f t="shared" si="13"/>
        <v>0</v>
      </c>
      <c r="H49" s="17">
        <f t="shared" si="11"/>
        <v>0</v>
      </c>
      <c r="I49" s="26"/>
      <c r="J49" s="10">
        <v>39</v>
      </c>
      <c r="K49" s="74"/>
      <c r="L49" s="10">
        <f t="shared" si="9"/>
        <v>16300</v>
      </c>
      <c r="M49" s="88">
        <f t="shared" si="0"/>
        <v>0</v>
      </c>
      <c r="N49" s="88">
        <f t="shared" si="1"/>
        <v>0</v>
      </c>
      <c r="O49" s="17">
        <f t="shared" si="2"/>
        <v>0</v>
      </c>
      <c r="P49" s="26"/>
      <c r="Q49" s="10">
        <v>39</v>
      </c>
      <c r="R49" s="6"/>
      <c r="S49" s="10">
        <f t="shared" si="10"/>
        <v>35600</v>
      </c>
      <c r="T49" s="88">
        <f t="shared" si="3"/>
        <v>0</v>
      </c>
      <c r="U49" s="88">
        <f t="shared" si="4"/>
        <v>0</v>
      </c>
      <c r="V49" s="17">
        <f t="shared" si="5"/>
        <v>0</v>
      </c>
      <c r="W49" s="1"/>
    </row>
    <row r="50" spans="1:23" ht="14.25">
      <c r="A50" s="8">
        <v>40</v>
      </c>
      <c r="B50" s="8"/>
      <c r="C50" s="16"/>
      <c r="D50" s="16"/>
      <c r="E50" s="16">
        <f t="shared" si="14"/>
        <v>24000</v>
      </c>
      <c r="F50" s="89">
        <f t="shared" si="12"/>
        <v>0</v>
      </c>
      <c r="G50" s="89">
        <f>IF((F50+F56)/2=0.5,1,0)</f>
        <v>0</v>
      </c>
      <c r="H50" s="23">
        <f t="shared" si="11"/>
        <v>0</v>
      </c>
      <c r="I50" s="26"/>
      <c r="J50" s="8">
        <v>40</v>
      </c>
      <c r="K50" s="325"/>
      <c r="L50" s="16">
        <f t="shared" si="9"/>
        <v>16600</v>
      </c>
      <c r="M50" s="89">
        <f t="shared" si="0"/>
        <v>0</v>
      </c>
      <c r="N50" s="89">
        <f t="shared" si="1"/>
        <v>0</v>
      </c>
      <c r="O50" s="23">
        <f t="shared" si="2"/>
        <v>0</v>
      </c>
      <c r="P50" s="26"/>
      <c r="Q50" s="8">
        <v>40</v>
      </c>
      <c r="R50" s="8"/>
      <c r="S50" s="16">
        <f t="shared" si="10"/>
        <v>36400</v>
      </c>
      <c r="T50" s="89">
        <f t="shared" si="3"/>
        <v>0</v>
      </c>
      <c r="U50" s="89">
        <f t="shared" si="4"/>
        <v>0</v>
      </c>
      <c r="V50" s="23">
        <f t="shared" si="5"/>
        <v>0</v>
      </c>
      <c r="W50" s="1"/>
    </row>
    <row r="51" spans="1:23" ht="15">
      <c r="A51" s="10">
        <v>41</v>
      </c>
      <c r="B51" s="5" t="s">
        <v>236</v>
      </c>
      <c r="C51" s="9" t="s">
        <v>234</v>
      </c>
      <c r="D51" s="5"/>
      <c r="F51" s="38"/>
      <c r="G51" s="38"/>
      <c r="H51" s="17"/>
      <c r="I51" s="26"/>
      <c r="J51" s="10">
        <v>41</v>
      </c>
      <c r="K51" s="322" t="s">
        <v>225</v>
      </c>
      <c r="L51" s="9">
        <f t="shared" si="9"/>
        <v>18000</v>
      </c>
      <c r="M51" s="294">
        <f t="shared" si="0"/>
        <v>0</v>
      </c>
      <c r="N51" s="294">
        <f t="shared" si="1"/>
        <v>0</v>
      </c>
      <c r="O51" s="4">
        <f t="shared" si="2"/>
        <v>0</v>
      </c>
      <c r="P51" s="26"/>
      <c r="Q51" s="10">
        <v>41</v>
      </c>
      <c r="R51" s="6">
        <v>3</v>
      </c>
      <c r="S51" s="10">
        <f aca="true" t="shared" si="15" ref="S51:S70">S$50+S11</f>
        <v>38200</v>
      </c>
      <c r="T51" s="38">
        <f t="shared" si="3"/>
        <v>0</v>
      </c>
      <c r="U51" s="38">
        <f t="shared" si="4"/>
        <v>0</v>
      </c>
      <c r="V51" s="17">
        <f t="shared" si="5"/>
        <v>0</v>
      </c>
      <c r="W51" s="1"/>
    </row>
    <row r="52" spans="1:23" ht="15">
      <c r="A52" s="10">
        <v>42</v>
      </c>
      <c r="B52" s="6" t="s">
        <v>224</v>
      </c>
      <c r="C52" s="10" t="s">
        <v>237</v>
      </c>
      <c r="D52" s="6"/>
      <c r="G52" s="38"/>
      <c r="H52" s="17"/>
      <c r="I52" s="26"/>
      <c r="J52" s="10">
        <v>42</v>
      </c>
      <c r="K52" s="323" t="s">
        <v>226</v>
      </c>
      <c r="L52" s="10">
        <f t="shared" si="9"/>
        <v>18300</v>
      </c>
      <c r="M52" s="88">
        <f t="shared" si="0"/>
        <v>0</v>
      </c>
      <c r="N52" s="38">
        <f t="shared" si="1"/>
        <v>0</v>
      </c>
      <c r="O52" s="17">
        <f t="shared" si="2"/>
        <v>0</v>
      </c>
      <c r="P52" s="26"/>
      <c r="Q52" s="10">
        <v>42</v>
      </c>
      <c r="R52" s="6"/>
      <c r="S52" s="10">
        <f t="shared" si="15"/>
        <v>39400</v>
      </c>
      <c r="T52" s="88">
        <f t="shared" si="3"/>
        <v>0</v>
      </c>
      <c r="U52" s="38">
        <f t="shared" si="4"/>
        <v>0</v>
      </c>
      <c r="V52" s="17">
        <f t="shared" si="5"/>
        <v>0</v>
      </c>
      <c r="W52" s="1"/>
    </row>
    <row r="53" spans="1:23" ht="14.25">
      <c r="A53" s="10">
        <v>43</v>
      </c>
      <c r="B53" s="6" t="s">
        <v>223</v>
      </c>
      <c r="C53" s="296" t="s">
        <v>233</v>
      </c>
      <c r="D53" s="6"/>
      <c r="H53" s="17"/>
      <c r="I53" s="26"/>
      <c r="J53" s="10">
        <v>43</v>
      </c>
      <c r="K53" s="324">
        <v>1</v>
      </c>
      <c r="L53" s="9">
        <f t="shared" si="9"/>
        <v>19100</v>
      </c>
      <c r="M53" s="102">
        <f t="shared" si="0"/>
        <v>0</v>
      </c>
      <c r="N53" s="102">
        <f t="shared" si="1"/>
        <v>0</v>
      </c>
      <c r="O53" s="4">
        <f t="shared" si="2"/>
        <v>0</v>
      </c>
      <c r="P53" s="26"/>
      <c r="Q53" s="10">
        <v>43</v>
      </c>
      <c r="R53" s="6"/>
      <c r="S53" s="10">
        <f t="shared" si="15"/>
        <v>40400</v>
      </c>
      <c r="T53" s="88">
        <f t="shared" si="3"/>
        <v>0</v>
      </c>
      <c r="U53" s="88">
        <f t="shared" si="4"/>
        <v>0</v>
      </c>
      <c r="V53" s="17">
        <f t="shared" si="5"/>
        <v>0</v>
      </c>
      <c r="W53" s="1"/>
    </row>
    <row r="54" spans="1:23" ht="14.25">
      <c r="A54" s="10">
        <v>44</v>
      </c>
      <c r="B54" s="6" t="s">
        <v>165</v>
      </c>
      <c r="C54" s="296" t="s">
        <v>162</v>
      </c>
      <c r="D54" s="6"/>
      <c r="H54" s="17"/>
      <c r="I54" s="26"/>
      <c r="J54" s="10">
        <v>44</v>
      </c>
      <c r="K54" s="299" t="s">
        <v>235</v>
      </c>
      <c r="L54" s="10">
        <f t="shared" si="9"/>
        <v>19500</v>
      </c>
      <c r="M54" s="88">
        <f t="shared" si="0"/>
        <v>0</v>
      </c>
      <c r="N54" s="88">
        <f t="shared" si="1"/>
        <v>0</v>
      </c>
      <c r="O54" s="17">
        <f t="shared" si="2"/>
        <v>0</v>
      </c>
      <c r="P54" s="26"/>
      <c r="Q54" s="10">
        <v>44</v>
      </c>
      <c r="R54" s="6"/>
      <c r="S54" s="10">
        <f t="shared" si="15"/>
        <v>41400</v>
      </c>
      <c r="T54" s="88">
        <f t="shared" si="3"/>
        <v>0</v>
      </c>
      <c r="U54" s="88">
        <f t="shared" si="4"/>
        <v>0</v>
      </c>
      <c r="V54" s="17">
        <f t="shared" si="5"/>
        <v>0</v>
      </c>
      <c r="W54" s="1"/>
    </row>
    <row r="55" spans="1:23" ht="14.25">
      <c r="A55" s="10">
        <v>45</v>
      </c>
      <c r="B55" s="6" t="s">
        <v>166</v>
      </c>
      <c r="C55" s="10" t="s">
        <v>163</v>
      </c>
      <c r="D55" s="6">
        <f>MAX(IF(E$2&gt;A56,0,E$1*1000-A50*1000/1.1),0)</f>
        <v>0</v>
      </c>
      <c r="E55" s="13">
        <f>ROUND(D55*E$8,0)</f>
        <v>0</v>
      </c>
      <c r="H55" s="17"/>
      <c r="I55" s="26"/>
      <c r="J55" s="10">
        <v>45</v>
      </c>
      <c r="K55" s="299" t="s">
        <v>164</v>
      </c>
      <c r="L55" s="10">
        <f t="shared" si="9"/>
        <v>19900</v>
      </c>
      <c r="M55" s="88">
        <f t="shared" si="0"/>
        <v>0</v>
      </c>
      <c r="N55" s="88">
        <f t="shared" si="1"/>
        <v>0</v>
      </c>
      <c r="O55" s="17">
        <f t="shared" si="2"/>
        <v>0</v>
      </c>
      <c r="P55" s="26"/>
      <c r="Q55" s="10">
        <v>45</v>
      </c>
      <c r="R55" s="6"/>
      <c r="S55" s="10">
        <f t="shared" si="15"/>
        <v>42400</v>
      </c>
      <c r="T55" s="88">
        <f t="shared" si="3"/>
        <v>0</v>
      </c>
      <c r="U55" s="88">
        <f t="shared" si="4"/>
        <v>0</v>
      </c>
      <c r="V55" s="17">
        <f t="shared" si="5"/>
        <v>0</v>
      </c>
      <c r="W55" s="1"/>
    </row>
    <row r="56" spans="1:23" ht="14.25">
      <c r="A56" s="10">
        <v>46</v>
      </c>
      <c r="B56" s="8"/>
      <c r="C56" s="8"/>
      <c r="D56" s="300"/>
      <c r="E56" s="14">
        <f>E50+E55</f>
        <v>24000</v>
      </c>
      <c r="F56" s="89">
        <f>IF(E$2&gt;A50,1,0)</f>
        <v>0</v>
      </c>
      <c r="G56" s="89">
        <f>IF((F56+F57)/2=0.5,1,0)</f>
        <v>0</v>
      </c>
      <c r="H56" s="23">
        <f aca="true" t="shared" si="16" ref="H56:H70">E56*G56</f>
        <v>0</v>
      </c>
      <c r="I56" s="26"/>
      <c r="J56" s="10">
        <v>46</v>
      </c>
      <c r="K56" s="74"/>
      <c r="L56" s="10">
        <f t="shared" si="9"/>
        <v>20300</v>
      </c>
      <c r="M56" s="88">
        <f t="shared" si="0"/>
        <v>0</v>
      </c>
      <c r="N56" s="88">
        <f t="shared" si="1"/>
        <v>0</v>
      </c>
      <c r="O56" s="17">
        <f t="shared" si="2"/>
        <v>0</v>
      </c>
      <c r="P56" s="26"/>
      <c r="Q56" s="10">
        <v>46</v>
      </c>
      <c r="R56" s="6"/>
      <c r="S56" s="10">
        <f t="shared" si="15"/>
        <v>43400</v>
      </c>
      <c r="T56" s="88">
        <f t="shared" si="3"/>
        <v>0</v>
      </c>
      <c r="U56" s="88">
        <f t="shared" si="4"/>
        <v>0</v>
      </c>
      <c r="V56" s="17">
        <f t="shared" si="5"/>
        <v>0</v>
      </c>
      <c r="W56" s="1"/>
    </row>
    <row r="57" spans="1:23" ht="14.25">
      <c r="A57" s="10">
        <v>47</v>
      </c>
      <c r="B57" s="299">
        <v>1</v>
      </c>
      <c r="C57" s="10" t="s">
        <v>229</v>
      </c>
      <c r="D57" s="10"/>
      <c r="E57" s="10">
        <f>E$30+E37</f>
        <v>30200</v>
      </c>
      <c r="F57" s="88">
        <f aca="true" t="shared" si="17" ref="F57:F70">IF(E$2&gt;A56,1,0)</f>
        <v>0</v>
      </c>
      <c r="G57" s="88">
        <f aca="true" t="shared" si="18" ref="G57:G69">IF((F57+F58)/2=0.5,1,0)</f>
        <v>0</v>
      </c>
      <c r="H57" s="17">
        <f t="shared" si="16"/>
        <v>0</v>
      </c>
      <c r="I57" s="26"/>
      <c r="J57" s="10">
        <v>47</v>
      </c>
      <c r="K57" s="74"/>
      <c r="L57" s="10">
        <f t="shared" si="9"/>
        <v>20700</v>
      </c>
      <c r="M57" s="88">
        <f t="shared" si="0"/>
        <v>0</v>
      </c>
      <c r="N57" s="88">
        <f t="shared" si="1"/>
        <v>0</v>
      </c>
      <c r="O57" s="17">
        <f t="shared" si="2"/>
        <v>0</v>
      </c>
      <c r="P57" s="26"/>
      <c r="Q57" s="10">
        <v>47</v>
      </c>
      <c r="R57" s="6"/>
      <c r="S57" s="10">
        <f t="shared" si="15"/>
        <v>44200</v>
      </c>
      <c r="T57" s="88">
        <f t="shared" si="3"/>
        <v>0</v>
      </c>
      <c r="U57" s="88">
        <f t="shared" si="4"/>
        <v>0</v>
      </c>
      <c r="V57" s="17">
        <f t="shared" si="5"/>
        <v>0</v>
      </c>
      <c r="W57" s="1"/>
    </row>
    <row r="58" spans="1:23" ht="14.25">
      <c r="A58" s="10">
        <v>48</v>
      </c>
      <c r="B58" s="6" t="s">
        <v>235</v>
      </c>
      <c r="C58" s="10" t="s">
        <v>230</v>
      </c>
      <c r="D58" s="10"/>
      <c r="E58" s="10">
        <f aca="true" t="shared" si="19" ref="E58:E70">E$30+E38</f>
        <v>30800</v>
      </c>
      <c r="F58" s="88">
        <f t="shared" si="17"/>
        <v>0</v>
      </c>
      <c r="G58" s="88">
        <f t="shared" si="18"/>
        <v>0</v>
      </c>
      <c r="H58" s="17">
        <f t="shared" si="16"/>
        <v>0</v>
      </c>
      <c r="I58" s="26"/>
      <c r="J58" s="10">
        <v>48</v>
      </c>
      <c r="K58" s="74"/>
      <c r="L58" s="10">
        <f t="shared" si="9"/>
        <v>21100</v>
      </c>
      <c r="M58" s="88">
        <f t="shared" si="0"/>
        <v>0</v>
      </c>
      <c r="N58" s="88">
        <f t="shared" si="1"/>
        <v>0</v>
      </c>
      <c r="O58" s="17">
        <f t="shared" si="2"/>
        <v>0</v>
      </c>
      <c r="P58" s="26"/>
      <c r="Q58" s="10">
        <v>48</v>
      </c>
      <c r="R58" s="6"/>
      <c r="S58" s="10">
        <f t="shared" si="15"/>
        <v>45000</v>
      </c>
      <c r="T58" s="88">
        <f t="shared" si="3"/>
        <v>0</v>
      </c>
      <c r="U58" s="88">
        <f t="shared" si="4"/>
        <v>0</v>
      </c>
      <c r="V58" s="17">
        <f t="shared" si="5"/>
        <v>0</v>
      </c>
      <c r="W58" s="1"/>
    </row>
    <row r="59" spans="1:23" ht="14.25">
      <c r="A59" s="10">
        <v>49</v>
      </c>
      <c r="B59" s="6" t="s">
        <v>164</v>
      </c>
      <c r="C59" s="10" t="s">
        <v>228</v>
      </c>
      <c r="D59" s="10"/>
      <c r="E59" s="10">
        <f t="shared" si="19"/>
        <v>31400</v>
      </c>
      <c r="F59" s="88">
        <f t="shared" si="17"/>
        <v>0</v>
      </c>
      <c r="G59" s="88">
        <f t="shared" si="18"/>
        <v>0</v>
      </c>
      <c r="H59" s="17">
        <f t="shared" si="16"/>
        <v>0</v>
      </c>
      <c r="I59" s="26"/>
      <c r="J59" s="10">
        <v>49</v>
      </c>
      <c r="K59" s="74"/>
      <c r="L59" s="10">
        <f t="shared" si="9"/>
        <v>21500</v>
      </c>
      <c r="M59" s="88">
        <f t="shared" si="0"/>
        <v>0</v>
      </c>
      <c r="N59" s="88">
        <f t="shared" si="1"/>
        <v>0</v>
      </c>
      <c r="O59" s="17">
        <f t="shared" si="2"/>
        <v>0</v>
      </c>
      <c r="P59" s="26"/>
      <c r="Q59" s="10">
        <v>49</v>
      </c>
      <c r="R59" s="6"/>
      <c r="S59" s="10">
        <f t="shared" si="15"/>
        <v>45800</v>
      </c>
      <c r="T59" s="88">
        <f t="shared" si="3"/>
        <v>0</v>
      </c>
      <c r="U59" s="88">
        <f t="shared" si="4"/>
        <v>0</v>
      </c>
      <c r="V59" s="17">
        <f t="shared" si="5"/>
        <v>0</v>
      </c>
      <c r="W59" s="1"/>
    </row>
    <row r="60" spans="1:23" ht="14.25">
      <c r="A60" s="10">
        <v>50</v>
      </c>
      <c r="B60" s="6"/>
      <c r="C60" s="10"/>
      <c r="D60" s="10"/>
      <c r="E60" s="10">
        <f t="shared" si="19"/>
        <v>32000</v>
      </c>
      <c r="F60" s="88">
        <f t="shared" si="17"/>
        <v>0</v>
      </c>
      <c r="G60" s="88">
        <f t="shared" si="18"/>
        <v>0</v>
      </c>
      <c r="H60" s="17">
        <f t="shared" si="16"/>
        <v>0</v>
      </c>
      <c r="I60" s="26"/>
      <c r="J60" s="10">
        <v>50</v>
      </c>
      <c r="K60" s="74"/>
      <c r="L60" s="10">
        <f t="shared" si="9"/>
        <v>21900</v>
      </c>
      <c r="M60" s="88">
        <f t="shared" si="0"/>
        <v>0</v>
      </c>
      <c r="N60" s="88">
        <f t="shared" si="1"/>
        <v>0</v>
      </c>
      <c r="O60" s="17">
        <f t="shared" si="2"/>
        <v>0</v>
      </c>
      <c r="P60" s="26"/>
      <c r="Q60" s="10">
        <v>50</v>
      </c>
      <c r="R60" s="6"/>
      <c r="S60" s="10">
        <f t="shared" si="15"/>
        <v>46600</v>
      </c>
      <c r="T60" s="88">
        <f t="shared" si="3"/>
        <v>0</v>
      </c>
      <c r="U60" s="88">
        <f t="shared" si="4"/>
        <v>0</v>
      </c>
      <c r="V60" s="17">
        <f t="shared" si="5"/>
        <v>0</v>
      </c>
      <c r="W60" s="1"/>
    </row>
    <row r="61" spans="1:23" ht="14.25">
      <c r="A61" s="10">
        <v>51</v>
      </c>
      <c r="B61" s="6"/>
      <c r="C61" s="10"/>
      <c r="D61" s="10"/>
      <c r="E61" s="10">
        <f t="shared" si="19"/>
        <v>32400</v>
      </c>
      <c r="F61" s="88">
        <f t="shared" si="17"/>
        <v>0</v>
      </c>
      <c r="G61" s="88">
        <f t="shared" si="18"/>
        <v>0</v>
      </c>
      <c r="H61" s="17">
        <f t="shared" si="16"/>
        <v>0</v>
      </c>
      <c r="I61" s="26"/>
      <c r="J61" s="10">
        <v>51</v>
      </c>
      <c r="K61" s="74"/>
      <c r="L61" s="10">
        <f t="shared" si="9"/>
        <v>22200</v>
      </c>
      <c r="M61" s="88">
        <f t="shared" si="0"/>
        <v>0</v>
      </c>
      <c r="N61" s="88">
        <f t="shared" si="1"/>
        <v>0</v>
      </c>
      <c r="O61" s="17">
        <f t="shared" si="2"/>
        <v>0</v>
      </c>
      <c r="P61" s="26"/>
      <c r="Q61" s="10">
        <v>51</v>
      </c>
      <c r="R61" s="6"/>
      <c r="S61" s="10">
        <f t="shared" si="15"/>
        <v>47400</v>
      </c>
      <c r="T61" s="88">
        <f t="shared" si="3"/>
        <v>0</v>
      </c>
      <c r="U61" s="88">
        <f t="shared" si="4"/>
        <v>0</v>
      </c>
      <c r="V61" s="17">
        <f t="shared" si="5"/>
        <v>0</v>
      </c>
      <c r="W61" s="1"/>
    </row>
    <row r="62" spans="1:23" ht="14.25">
      <c r="A62" s="10">
        <v>52</v>
      </c>
      <c r="B62" s="6"/>
      <c r="C62" s="10"/>
      <c r="D62" s="10"/>
      <c r="E62" s="10">
        <f t="shared" si="19"/>
        <v>32800</v>
      </c>
      <c r="F62" s="88">
        <f t="shared" si="17"/>
        <v>0</v>
      </c>
      <c r="G62" s="88">
        <f t="shared" si="18"/>
        <v>0</v>
      </c>
      <c r="H62" s="17">
        <f t="shared" si="16"/>
        <v>0</v>
      </c>
      <c r="I62" s="26"/>
      <c r="J62" s="10">
        <v>52</v>
      </c>
      <c r="K62" s="74"/>
      <c r="L62" s="10">
        <f t="shared" si="9"/>
        <v>22500</v>
      </c>
      <c r="M62" s="88">
        <f t="shared" si="0"/>
        <v>0</v>
      </c>
      <c r="N62" s="88">
        <f t="shared" si="1"/>
        <v>0</v>
      </c>
      <c r="O62" s="17">
        <f t="shared" si="2"/>
        <v>0</v>
      </c>
      <c r="P62" s="26"/>
      <c r="Q62" s="10">
        <v>52</v>
      </c>
      <c r="R62" s="6"/>
      <c r="S62" s="10">
        <f t="shared" si="15"/>
        <v>48200</v>
      </c>
      <c r="T62" s="88">
        <f t="shared" si="3"/>
        <v>0</v>
      </c>
      <c r="U62" s="88">
        <f t="shared" si="4"/>
        <v>0</v>
      </c>
      <c r="V62" s="17">
        <f t="shared" si="5"/>
        <v>0</v>
      </c>
      <c r="W62" s="1"/>
    </row>
    <row r="63" spans="1:23" ht="14.25">
      <c r="A63" s="10">
        <v>53</v>
      </c>
      <c r="B63" s="6"/>
      <c r="C63" s="10"/>
      <c r="D63" s="10"/>
      <c r="E63" s="10">
        <f t="shared" si="19"/>
        <v>33200</v>
      </c>
      <c r="F63" s="88">
        <f t="shared" si="17"/>
        <v>0</v>
      </c>
      <c r="G63" s="88">
        <f t="shared" si="18"/>
        <v>0</v>
      </c>
      <c r="H63" s="17">
        <f t="shared" si="16"/>
        <v>0</v>
      </c>
      <c r="I63" s="26"/>
      <c r="J63" s="10">
        <v>53</v>
      </c>
      <c r="K63" s="74"/>
      <c r="L63" s="10">
        <f t="shared" si="9"/>
        <v>22800</v>
      </c>
      <c r="M63" s="88">
        <f t="shared" si="0"/>
        <v>0</v>
      </c>
      <c r="N63" s="88">
        <f t="shared" si="1"/>
        <v>0</v>
      </c>
      <c r="O63" s="17">
        <f t="shared" si="2"/>
        <v>0</v>
      </c>
      <c r="P63" s="26"/>
      <c r="Q63" s="10">
        <v>53</v>
      </c>
      <c r="R63" s="6"/>
      <c r="S63" s="10">
        <f t="shared" si="15"/>
        <v>49000</v>
      </c>
      <c r="T63" s="88">
        <f t="shared" si="3"/>
        <v>0</v>
      </c>
      <c r="U63" s="88">
        <f t="shared" si="4"/>
        <v>0</v>
      </c>
      <c r="V63" s="17">
        <f t="shared" si="5"/>
        <v>0</v>
      </c>
      <c r="W63" s="1"/>
    </row>
    <row r="64" spans="1:23" ht="14.25">
      <c r="A64" s="10">
        <v>54</v>
      </c>
      <c r="B64" s="6"/>
      <c r="C64" s="10"/>
      <c r="D64" s="10"/>
      <c r="E64" s="10">
        <f t="shared" si="19"/>
        <v>33600</v>
      </c>
      <c r="F64" s="88">
        <f t="shared" si="17"/>
        <v>0</v>
      </c>
      <c r="G64" s="88">
        <f t="shared" si="18"/>
        <v>0</v>
      </c>
      <c r="H64" s="17">
        <f t="shared" si="16"/>
        <v>0</v>
      </c>
      <c r="I64" s="26"/>
      <c r="J64" s="10">
        <v>54</v>
      </c>
      <c r="K64" s="74"/>
      <c r="L64" s="10">
        <f t="shared" si="9"/>
        <v>23100</v>
      </c>
      <c r="M64" s="88">
        <f t="shared" si="0"/>
        <v>0</v>
      </c>
      <c r="N64" s="88">
        <f t="shared" si="1"/>
        <v>0</v>
      </c>
      <c r="O64" s="17">
        <f t="shared" si="2"/>
        <v>0</v>
      </c>
      <c r="P64" s="26"/>
      <c r="Q64" s="10">
        <v>54</v>
      </c>
      <c r="R64" s="6"/>
      <c r="S64" s="10">
        <f t="shared" si="15"/>
        <v>49800</v>
      </c>
      <c r="T64" s="88">
        <f t="shared" si="3"/>
        <v>0</v>
      </c>
      <c r="U64" s="88">
        <f t="shared" si="4"/>
        <v>0</v>
      </c>
      <c r="V64" s="17">
        <f t="shared" si="5"/>
        <v>0</v>
      </c>
      <c r="W64" s="1"/>
    </row>
    <row r="65" spans="1:23" ht="14.25">
      <c r="A65" s="10">
        <v>55</v>
      </c>
      <c r="B65" s="6"/>
      <c r="C65" s="10"/>
      <c r="D65" s="10"/>
      <c r="E65" s="10">
        <f t="shared" si="19"/>
        <v>34000</v>
      </c>
      <c r="F65" s="88">
        <f t="shared" si="17"/>
        <v>0</v>
      </c>
      <c r="G65" s="88">
        <f t="shared" si="18"/>
        <v>0</v>
      </c>
      <c r="H65" s="17">
        <f t="shared" si="16"/>
        <v>0</v>
      </c>
      <c r="I65" s="26"/>
      <c r="J65" s="10">
        <v>55</v>
      </c>
      <c r="K65" s="74"/>
      <c r="L65" s="10">
        <f t="shared" si="9"/>
        <v>23400</v>
      </c>
      <c r="M65" s="88">
        <f t="shared" si="0"/>
        <v>0</v>
      </c>
      <c r="N65" s="88">
        <f t="shared" si="1"/>
        <v>0</v>
      </c>
      <c r="O65" s="17">
        <f t="shared" si="2"/>
        <v>0</v>
      </c>
      <c r="P65" s="26"/>
      <c r="Q65" s="10">
        <v>55</v>
      </c>
      <c r="R65" s="6"/>
      <c r="S65" s="10">
        <f t="shared" si="15"/>
        <v>50600</v>
      </c>
      <c r="T65" s="88">
        <f t="shared" si="3"/>
        <v>0</v>
      </c>
      <c r="U65" s="88">
        <f t="shared" si="4"/>
        <v>0</v>
      </c>
      <c r="V65" s="17">
        <f t="shared" si="5"/>
        <v>0</v>
      </c>
      <c r="W65" s="1"/>
    </row>
    <row r="66" spans="1:23" ht="14.25">
      <c r="A66" s="10">
        <v>56</v>
      </c>
      <c r="B66" s="6"/>
      <c r="C66" s="10"/>
      <c r="D66" s="10"/>
      <c r="E66" s="10">
        <f t="shared" si="19"/>
        <v>34400</v>
      </c>
      <c r="F66" s="88">
        <f t="shared" si="17"/>
        <v>0</v>
      </c>
      <c r="G66" s="88">
        <f t="shared" si="18"/>
        <v>0</v>
      </c>
      <c r="H66" s="17">
        <f t="shared" si="16"/>
        <v>0</v>
      </c>
      <c r="I66" s="26"/>
      <c r="J66" s="10">
        <v>56</v>
      </c>
      <c r="K66" s="74"/>
      <c r="L66" s="10">
        <f t="shared" si="9"/>
        <v>23700</v>
      </c>
      <c r="M66" s="88">
        <f t="shared" si="0"/>
        <v>0</v>
      </c>
      <c r="N66" s="88">
        <f t="shared" si="1"/>
        <v>0</v>
      </c>
      <c r="O66" s="17">
        <f t="shared" si="2"/>
        <v>0</v>
      </c>
      <c r="P66" s="26"/>
      <c r="Q66" s="10">
        <v>56</v>
      </c>
      <c r="R66" s="6"/>
      <c r="S66" s="10">
        <f t="shared" si="15"/>
        <v>51400</v>
      </c>
      <c r="T66" s="88">
        <f t="shared" si="3"/>
        <v>0</v>
      </c>
      <c r="U66" s="88">
        <f t="shared" si="4"/>
        <v>0</v>
      </c>
      <c r="V66" s="17">
        <f t="shared" si="5"/>
        <v>0</v>
      </c>
      <c r="W66" s="1"/>
    </row>
    <row r="67" spans="1:23" ht="14.25">
      <c r="A67" s="10">
        <v>57</v>
      </c>
      <c r="B67" s="6"/>
      <c r="C67" s="10"/>
      <c r="D67" s="10"/>
      <c r="E67" s="10">
        <f t="shared" si="19"/>
        <v>34800</v>
      </c>
      <c r="F67" s="88">
        <f t="shared" si="17"/>
        <v>0</v>
      </c>
      <c r="G67" s="88">
        <f t="shared" si="18"/>
        <v>0</v>
      </c>
      <c r="H67" s="17">
        <f t="shared" si="16"/>
        <v>0</v>
      </c>
      <c r="I67" s="26"/>
      <c r="J67" s="10">
        <v>57</v>
      </c>
      <c r="K67" s="74"/>
      <c r="L67" s="10">
        <f t="shared" si="9"/>
        <v>24000</v>
      </c>
      <c r="M67" s="88">
        <f t="shared" si="0"/>
        <v>0</v>
      </c>
      <c r="N67" s="88">
        <f t="shared" si="1"/>
        <v>0</v>
      </c>
      <c r="O67" s="17">
        <f t="shared" si="2"/>
        <v>0</v>
      </c>
      <c r="P67" s="26"/>
      <c r="Q67" s="10">
        <v>57</v>
      </c>
      <c r="R67" s="6"/>
      <c r="S67" s="10">
        <f t="shared" si="15"/>
        <v>52200</v>
      </c>
      <c r="T67" s="88">
        <f t="shared" si="3"/>
        <v>0</v>
      </c>
      <c r="U67" s="88">
        <f t="shared" si="4"/>
        <v>0</v>
      </c>
      <c r="V67" s="17">
        <f t="shared" si="5"/>
        <v>0</v>
      </c>
      <c r="W67" s="1"/>
    </row>
    <row r="68" spans="1:23" ht="14.25">
      <c r="A68" s="10">
        <v>58</v>
      </c>
      <c r="B68" s="6"/>
      <c r="C68" s="10"/>
      <c r="D68" s="10"/>
      <c r="E68" s="10">
        <f t="shared" si="19"/>
        <v>35200</v>
      </c>
      <c r="F68" s="88">
        <f t="shared" si="17"/>
        <v>0</v>
      </c>
      <c r="G68" s="88">
        <f t="shared" si="18"/>
        <v>0</v>
      </c>
      <c r="H68" s="17">
        <f t="shared" si="16"/>
        <v>0</v>
      </c>
      <c r="I68" s="26"/>
      <c r="J68" s="10">
        <v>58</v>
      </c>
      <c r="K68" s="74"/>
      <c r="L68" s="10">
        <f t="shared" si="9"/>
        <v>24300</v>
      </c>
      <c r="M68" s="88">
        <f t="shared" si="0"/>
        <v>0</v>
      </c>
      <c r="N68" s="88">
        <f t="shared" si="1"/>
        <v>0</v>
      </c>
      <c r="O68" s="17">
        <f t="shared" si="2"/>
        <v>0</v>
      </c>
      <c r="P68" s="26"/>
      <c r="Q68" s="10">
        <v>58</v>
      </c>
      <c r="R68" s="6"/>
      <c r="S68" s="10">
        <f t="shared" si="15"/>
        <v>53000</v>
      </c>
      <c r="T68" s="88">
        <f t="shared" si="3"/>
        <v>0</v>
      </c>
      <c r="U68" s="88">
        <f t="shared" si="4"/>
        <v>0</v>
      </c>
      <c r="V68" s="17">
        <f t="shared" si="5"/>
        <v>0</v>
      </c>
      <c r="W68" s="1"/>
    </row>
    <row r="69" spans="1:23" ht="14.25">
      <c r="A69" s="10">
        <v>59</v>
      </c>
      <c r="B69" s="6"/>
      <c r="C69" s="10"/>
      <c r="D69" s="10"/>
      <c r="E69" s="10">
        <f t="shared" si="19"/>
        <v>35600</v>
      </c>
      <c r="F69" s="88">
        <f t="shared" si="17"/>
        <v>0</v>
      </c>
      <c r="G69" s="88">
        <f t="shared" si="18"/>
        <v>0</v>
      </c>
      <c r="H69" s="17">
        <f t="shared" si="16"/>
        <v>0</v>
      </c>
      <c r="I69" s="26"/>
      <c r="J69" s="10">
        <v>59</v>
      </c>
      <c r="K69" s="74"/>
      <c r="L69" s="10">
        <f t="shared" si="9"/>
        <v>24600</v>
      </c>
      <c r="M69" s="88">
        <f t="shared" si="0"/>
        <v>0</v>
      </c>
      <c r="N69" s="88">
        <f t="shared" si="1"/>
        <v>0</v>
      </c>
      <c r="O69" s="17">
        <f t="shared" si="2"/>
        <v>0</v>
      </c>
      <c r="P69" s="26"/>
      <c r="Q69" s="10">
        <v>59</v>
      </c>
      <c r="R69" s="6"/>
      <c r="S69" s="10">
        <f t="shared" si="15"/>
        <v>53800</v>
      </c>
      <c r="T69" s="88">
        <f t="shared" si="3"/>
        <v>0</v>
      </c>
      <c r="U69" s="88">
        <f t="shared" si="4"/>
        <v>0</v>
      </c>
      <c r="V69" s="17">
        <f t="shared" si="5"/>
        <v>0</v>
      </c>
      <c r="W69" s="1"/>
    </row>
    <row r="70" spans="1:23" ht="14.25">
      <c r="A70" s="8">
        <v>60</v>
      </c>
      <c r="B70" s="8"/>
      <c r="C70" s="16"/>
      <c r="D70" s="16"/>
      <c r="E70" s="16">
        <f t="shared" si="19"/>
        <v>36000</v>
      </c>
      <c r="F70" s="89">
        <f t="shared" si="17"/>
        <v>0</v>
      </c>
      <c r="G70" s="89">
        <f>IF((F70+F76)/2=0.5,1,0)</f>
        <v>0</v>
      </c>
      <c r="H70" s="23">
        <f t="shared" si="16"/>
        <v>0</v>
      </c>
      <c r="I70" s="26"/>
      <c r="J70" s="8">
        <v>60</v>
      </c>
      <c r="K70" s="325"/>
      <c r="L70" s="16">
        <f t="shared" si="9"/>
        <v>24900</v>
      </c>
      <c r="M70" s="89">
        <f t="shared" si="0"/>
        <v>0</v>
      </c>
      <c r="N70" s="89">
        <f t="shared" si="1"/>
        <v>0</v>
      </c>
      <c r="O70" s="23">
        <f t="shared" si="2"/>
        <v>0</v>
      </c>
      <c r="P70" s="26"/>
      <c r="Q70" s="8">
        <v>60</v>
      </c>
      <c r="R70" s="8"/>
      <c r="S70" s="16">
        <f t="shared" si="15"/>
        <v>54600</v>
      </c>
      <c r="T70" s="89">
        <f t="shared" si="3"/>
        <v>0</v>
      </c>
      <c r="U70" s="89">
        <f t="shared" si="4"/>
        <v>0</v>
      </c>
      <c r="V70" s="23">
        <f t="shared" si="5"/>
        <v>0</v>
      </c>
      <c r="W70" s="1"/>
    </row>
    <row r="71" spans="1:23" ht="15">
      <c r="A71" s="10">
        <v>61</v>
      </c>
      <c r="B71" s="5" t="s">
        <v>236</v>
      </c>
      <c r="C71" s="9" t="s">
        <v>234</v>
      </c>
      <c r="D71" s="5"/>
      <c r="F71" s="38"/>
      <c r="G71" s="38"/>
      <c r="H71" s="17"/>
      <c r="I71" s="26"/>
      <c r="J71" s="10">
        <v>61</v>
      </c>
      <c r="K71" s="322" t="s">
        <v>225</v>
      </c>
      <c r="L71" s="9">
        <f t="shared" si="9"/>
        <v>26300</v>
      </c>
      <c r="M71" s="294">
        <f t="shared" si="0"/>
        <v>0</v>
      </c>
      <c r="N71" s="294">
        <f t="shared" si="1"/>
        <v>0</v>
      </c>
      <c r="O71" s="4">
        <f t="shared" si="2"/>
        <v>0</v>
      </c>
      <c r="P71" s="26"/>
      <c r="Q71" s="10">
        <v>61</v>
      </c>
      <c r="R71" s="6">
        <v>4</v>
      </c>
      <c r="S71" s="10">
        <f aca="true" t="shared" si="20" ref="S71:S90">S$30+S51</f>
        <v>56400</v>
      </c>
      <c r="T71" s="38">
        <f t="shared" si="3"/>
        <v>0</v>
      </c>
      <c r="U71" s="38">
        <f t="shared" si="4"/>
        <v>0</v>
      </c>
      <c r="V71" s="17">
        <f t="shared" si="5"/>
        <v>0</v>
      </c>
      <c r="W71" s="1"/>
    </row>
    <row r="72" spans="1:23" ht="15">
      <c r="A72" s="10">
        <v>62</v>
      </c>
      <c r="B72" s="6" t="s">
        <v>224</v>
      </c>
      <c r="C72" s="10" t="s">
        <v>237</v>
      </c>
      <c r="D72" s="6"/>
      <c r="G72" s="38"/>
      <c r="H72" s="17"/>
      <c r="I72" s="26"/>
      <c r="J72" s="10">
        <v>62</v>
      </c>
      <c r="K72" s="323" t="s">
        <v>226</v>
      </c>
      <c r="L72" s="10">
        <f t="shared" si="9"/>
        <v>26600</v>
      </c>
      <c r="M72" s="88">
        <f t="shared" si="0"/>
        <v>0</v>
      </c>
      <c r="N72" s="38">
        <f t="shared" si="1"/>
        <v>0</v>
      </c>
      <c r="O72" s="17">
        <f t="shared" si="2"/>
        <v>0</v>
      </c>
      <c r="P72" s="26"/>
      <c r="Q72" s="10">
        <v>62</v>
      </c>
      <c r="R72" s="6"/>
      <c r="S72" s="10">
        <f t="shared" si="20"/>
        <v>57600</v>
      </c>
      <c r="T72" s="88">
        <f t="shared" si="3"/>
        <v>0</v>
      </c>
      <c r="U72" s="38">
        <f t="shared" si="4"/>
        <v>0</v>
      </c>
      <c r="V72" s="17">
        <f t="shared" si="5"/>
        <v>0</v>
      </c>
      <c r="W72" s="1"/>
    </row>
    <row r="73" spans="1:23" ht="14.25">
      <c r="A73" s="10">
        <v>63</v>
      </c>
      <c r="B73" s="6" t="s">
        <v>223</v>
      </c>
      <c r="C73" s="296" t="s">
        <v>233</v>
      </c>
      <c r="D73" s="6"/>
      <c r="H73" s="17"/>
      <c r="I73" s="26"/>
      <c r="J73" s="10">
        <v>63</v>
      </c>
      <c r="K73" s="324">
        <v>1</v>
      </c>
      <c r="L73" s="9">
        <f t="shared" si="9"/>
        <v>27400</v>
      </c>
      <c r="M73" s="102">
        <f t="shared" si="0"/>
        <v>0</v>
      </c>
      <c r="N73" s="102">
        <f t="shared" si="1"/>
        <v>0</v>
      </c>
      <c r="O73" s="4">
        <f t="shared" si="2"/>
        <v>0</v>
      </c>
      <c r="P73" s="26"/>
      <c r="Q73" s="10">
        <v>63</v>
      </c>
      <c r="R73" s="6"/>
      <c r="S73" s="10">
        <f t="shared" si="20"/>
        <v>58600</v>
      </c>
      <c r="T73" s="88">
        <f t="shared" si="3"/>
        <v>0</v>
      </c>
      <c r="U73" s="88">
        <f t="shared" si="4"/>
        <v>0</v>
      </c>
      <c r="V73" s="17">
        <f t="shared" si="5"/>
        <v>0</v>
      </c>
      <c r="W73" s="1"/>
    </row>
    <row r="74" spans="1:23" ht="14.25">
      <c r="A74" s="10">
        <v>64</v>
      </c>
      <c r="B74" s="6" t="s">
        <v>165</v>
      </c>
      <c r="C74" s="296" t="s">
        <v>162</v>
      </c>
      <c r="D74" s="6"/>
      <c r="H74" s="17"/>
      <c r="I74" s="26"/>
      <c r="J74" s="10">
        <v>64</v>
      </c>
      <c r="K74" s="299" t="s">
        <v>235</v>
      </c>
      <c r="L74" s="10">
        <f t="shared" si="9"/>
        <v>27800</v>
      </c>
      <c r="M74" s="88">
        <f t="shared" si="0"/>
        <v>0</v>
      </c>
      <c r="N74" s="88">
        <f t="shared" si="1"/>
        <v>0</v>
      </c>
      <c r="O74" s="17">
        <f t="shared" si="2"/>
        <v>0</v>
      </c>
      <c r="P74" s="26"/>
      <c r="Q74" s="10">
        <v>64</v>
      </c>
      <c r="R74" s="6"/>
      <c r="S74" s="10">
        <f t="shared" si="20"/>
        <v>59600</v>
      </c>
      <c r="T74" s="88">
        <f t="shared" si="3"/>
        <v>0</v>
      </c>
      <c r="U74" s="88">
        <f t="shared" si="4"/>
        <v>0</v>
      </c>
      <c r="V74" s="17">
        <f t="shared" si="5"/>
        <v>0</v>
      </c>
      <c r="W74" s="1"/>
    </row>
    <row r="75" spans="1:23" ht="14.25">
      <c r="A75" s="10">
        <v>65</v>
      </c>
      <c r="B75" s="6" t="s">
        <v>166</v>
      </c>
      <c r="C75" s="10" t="s">
        <v>163</v>
      </c>
      <c r="D75" s="6">
        <f>MAX(IF(E$2&gt;A76,0,E$1*1000-A70*1000/1.1),0)</f>
        <v>0</v>
      </c>
      <c r="E75" s="13">
        <f>ROUND(D75*E$8,0)</f>
        <v>0</v>
      </c>
      <c r="H75" s="17"/>
      <c r="I75" s="26"/>
      <c r="J75" s="10">
        <v>65</v>
      </c>
      <c r="K75" s="299" t="s">
        <v>164</v>
      </c>
      <c r="L75" s="10">
        <f t="shared" si="9"/>
        <v>28200</v>
      </c>
      <c r="M75" s="88">
        <f aca="true" t="shared" si="21" ref="M75:M138">IF(E$2&gt;J74,1,0)</f>
        <v>0</v>
      </c>
      <c r="N75" s="88">
        <f aca="true" t="shared" si="22" ref="N75:N138">IF((M75+M76)/2=0.5,1,0)</f>
        <v>0</v>
      </c>
      <c r="O75" s="17">
        <f aca="true" t="shared" si="23" ref="O75:O138">L75*N75</f>
        <v>0</v>
      </c>
      <c r="P75" s="26"/>
      <c r="Q75" s="10">
        <v>65</v>
      </c>
      <c r="R75" s="6"/>
      <c r="S75" s="10">
        <f t="shared" si="20"/>
        <v>60600</v>
      </c>
      <c r="T75" s="88">
        <f aca="true" t="shared" si="24" ref="T75:T138">IF(E$2&gt;Q74,1,0)</f>
        <v>0</v>
      </c>
      <c r="U75" s="88">
        <f aca="true" t="shared" si="25" ref="U75:U138">IF((T75+T76)/2=0.5,1,0)</f>
        <v>0</v>
      </c>
      <c r="V75" s="17">
        <f aca="true" t="shared" si="26" ref="V75:V138">S75*U75</f>
        <v>0</v>
      </c>
      <c r="W75" s="1"/>
    </row>
    <row r="76" spans="1:23" ht="14.25">
      <c r="A76" s="10">
        <v>66</v>
      </c>
      <c r="B76" s="8"/>
      <c r="C76" s="8"/>
      <c r="D76" s="300"/>
      <c r="E76" s="14">
        <f>E70+E75</f>
        <v>36000</v>
      </c>
      <c r="F76" s="89">
        <f>IF(E$2&gt;A70,1,0)</f>
        <v>0</v>
      </c>
      <c r="G76" s="89">
        <f>IF((F76+F77)/2=0.5,1,0)</f>
        <v>0</v>
      </c>
      <c r="H76" s="23">
        <f aca="true" t="shared" si="27" ref="H76:H90">E76*G76</f>
        <v>0</v>
      </c>
      <c r="I76" s="26"/>
      <c r="J76" s="10">
        <v>66</v>
      </c>
      <c r="K76" s="74"/>
      <c r="L76" s="10">
        <f t="shared" si="9"/>
        <v>28600</v>
      </c>
      <c r="M76" s="88">
        <f t="shared" si="21"/>
        <v>0</v>
      </c>
      <c r="N76" s="88">
        <f t="shared" si="22"/>
        <v>0</v>
      </c>
      <c r="O76" s="17">
        <f t="shared" si="23"/>
        <v>0</v>
      </c>
      <c r="P76" s="26"/>
      <c r="Q76" s="10">
        <v>66</v>
      </c>
      <c r="R76" s="6"/>
      <c r="S76" s="10">
        <f t="shared" si="20"/>
        <v>61600</v>
      </c>
      <c r="T76" s="88">
        <f t="shared" si="24"/>
        <v>0</v>
      </c>
      <c r="U76" s="88">
        <f t="shared" si="25"/>
        <v>0</v>
      </c>
      <c r="V76" s="17">
        <f t="shared" si="26"/>
        <v>0</v>
      </c>
      <c r="W76" s="1"/>
    </row>
    <row r="77" spans="1:23" ht="14.25">
      <c r="A77" s="10">
        <v>67</v>
      </c>
      <c r="B77" s="299">
        <v>1</v>
      </c>
      <c r="C77" s="10" t="s">
        <v>229</v>
      </c>
      <c r="D77" s="10"/>
      <c r="E77" s="10">
        <f>E$30+E57</f>
        <v>42200</v>
      </c>
      <c r="F77" s="88">
        <f aca="true" t="shared" si="28" ref="F77:F90">IF(E$2&gt;A76,1,0)</f>
        <v>0</v>
      </c>
      <c r="G77" s="88">
        <f aca="true" t="shared" si="29" ref="G77:G89">IF((F77+F78)/2=0.5,1,0)</f>
        <v>0</v>
      </c>
      <c r="H77" s="17">
        <f t="shared" si="27"/>
        <v>0</v>
      </c>
      <c r="I77" s="26"/>
      <c r="J77" s="10">
        <v>67</v>
      </c>
      <c r="K77" s="74"/>
      <c r="L77" s="10">
        <f t="shared" si="9"/>
        <v>29000</v>
      </c>
      <c r="M77" s="88">
        <f t="shared" si="21"/>
        <v>0</v>
      </c>
      <c r="N77" s="88">
        <f t="shared" si="22"/>
        <v>0</v>
      </c>
      <c r="O77" s="17">
        <f t="shared" si="23"/>
        <v>0</v>
      </c>
      <c r="P77" s="26"/>
      <c r="Q77" s="10">
        <v>67</v>
      </c>
      <c r="R77" s="6"/>
      <c r="S77" s="10">
        <f t="shared" si="20"/>
        <v>62400</v>
      </c>
      <c r="T77" s="88">
        <f t="shared" si="24"/>
        <v>0</v>
      </c>
      <c r="U77" s="88">
        <f t="shared" si="25"/>
        <v>0</v>
      </c>
      <c r="V77" s="17">
        <f t="shared" si="26"/>
        <v>0</v>
      </c>
      <c r="W77" s="1"/>
    </row>
    <row r="78" spans="1:23" ht="14.25">
      <c r="A78" s="10">
        <v>68</v>
      </c>
      <c r="B78" s="6" t="s">
        <v>235</v>
      </c>
      <c r="C78" s="10" t="s">
        <v>230</v>
      </c>
      <c r="D78" s="10"/>
      <c r="E78" s="10">
        <f aca="true" t="shared" si="30" ref="E78:E90">E$30+E58</f>
        <v>42800</v>
      </c>
      <c r="F78" s="88">
        <f t="shared" si="28"/>
        <v>0</v>
      </c>
      <c r="G78" s="88">
        <f t="shared" si="29"/>
        <v>0</v>
      </c>
      <c r="H78" s="17">
        <f t="shared" si="27"/>
        <v>0</v>
      </c>
      <c r="I78" s="26"/>
      <c r="J78" s="10">
        <v>68</v>
      </c>
      <c r="K78" s="74"/>
      <c r="L78" s="10">
        <f t="shared" si="9"/>
        <v>29400</v>
      </c>
      <c r="M78" s="88">
        <f t="shared" si="21"/>
        <v>0</v>
      </c>
      <c r="N78" s="88">
        <f t="shared" si="22"/>
        <v>0</v>
      </c>
      <c r="O78" s="17">
        <f t="shared" si="23"/>
        <v>0</v>
      </c>
      <c r="P78" s="26"/>
      <c r="Q78" s="10">
        <v>68</v>
      </c>
      <c r="R78" s="6"/>
      <c r="S78" s="10">
        <f t="shared" si="20"/>
        <v>63200</v>
      </c>
      <c r="T78" s="88">
        <f t="shared" si="24"/>
        <v>0</v>
      </c>
      <c r="U78" s="88">
        <f t="shared" si="25"/>
        <v>0</v>
      </c>
      <c r="V78" s="17">
        <f t="shared" si="26"/>
        <v>0</v>
      </c>
      <c r="W78" s="1"/>
    </row>
    <row r="79" spans="1:23" ht="14.25">
      <c r="A79" s="10">
        <v>69</v>
      </c>
      <c r="B79" s="6" t="s">
        <v>164</v>
      </c>
      <c r="C79" s="10" t="s">
        <v>228</v>
      </c>
      <c r="D79" s="10"/>
      <c r="E79" s="10">
        <f t="shared" si="30"/>
        <v>43400</v>
      </c>
      <c r="F79" s="88">
        <f t="shared" si="28"/>
        <v>0</v>
      </c>
      <c r="G79" s="88">
        <f t="shared" si="29"/>
        <v>0</v>
      </c>
      <c r="H79" s="17">
        <f t="shared" si="27"/>
        <v>0</v>
      </c>
      <c r="I79" s="26"/>
      <c r="J79" s="10">
        <v>69</v>
      </c>
      <c r="K79" s="74"/>
      <c r="L79" s="10">
        <f t="shared" si="9"/>
        <v>29800</v>
      </c>
      <c r="M79" s="88">
        <f t="shared" si="21"/>
        <v>0</v>
      </c>
      <c r="N79" s="88">
        <f t="shared" si="22"/>
        <v>0</v>
      </c>
      <c r="O79" s="17">
        <f t="shared" si="23"/>
        <v>0</v>
      </c>
      <c r="P79" s="26"/>
      <c r="Q79" s="10">
        <v>69</v>
      </c>
      <c r="R79" s="6"/>
      <c r="S79" s="10">
        <f t="shared" si="20"/>
        <v>64000</v>
      </c>
      <c r="T79" s="88">
        <f t="shared" si="24"/>
        <v>0</v>
      </c>
      <c r="U79" s="88">
        <f t="shared" si="25"/>
        <v>0</v>
      </c>
      <c r="V79" s="17">
        <f t="shared" si="26"/>
        <v>0</v>
      </c>
      <c r="W79" s="1"/>
    </row>
    <row r="80" spans="1:23" ht="14.25">
      <c r="A80" s="10">
        <v>70</v>
      </c>
      <c r="B80" s="6"/>
      <c r="C80" s="10"/>
      <c r="D80" s="10"/>
      <c r="E80" s="10">
        <f t="shared" si="30"/>
        <v>44000</v>
      </c>
      <c r="F80" s="88">
        <f t="shared" si="28"/>
        <v>0</v>
      </c>
      <c r="G80" s="88">
        <f t="shared" si="29"/>
        <v>0</v>
      </c>
      <c r="H80" s="17">
        <f t="shared" si="27"/>
        <v>0</v>
      </c>
      <c r="I80" s="26"/>
      <c r="J80" s="10">
        <v>70</v>
      </c>
      <c r="K80" s="74"/>
      <c r="L80" s="10">
        <f t="shared" si="9"/>
        <v>30200</v>
      </c>
      <c r="M80" s="88">
        <f t="shared" si="21"/>
        <v>0</v>
      </c>
      <c r="N80" s="88">
        <f t="shared" si="22"/>
        <v>0</v>
      </c>
      <c r="O80" s="17">
        <f t="shared" si="23"/>
        <v>0</v>
      </c>
      <c r="P80" s="26"/>
      <c r="Q80" s="10">
        <v>70</v>
      </c>
      <c r="R80" s="6"/>
      <c r="S80" s="10">
        <f t="shared" si="20"/>
        <v>64800</v>
      </c>
      <c r="T80" s="88">
        <f t="shared" si="24"/>
        <v>0</v>
      </c>
      <c r="U80" s="88">
        <f t="shared" si="25"/>
        <v>0</v>
      </c>
      <c r="V80" s="17">
        <f t="shared" si="26"/>
        <v>0</v>
      </c>
      <c r="W80" s="1"/>
    </row>
    <row r="81" spans="1:23" ht="14.25">
      <c r="A81" s="10">
        <v>71</v>
      </c>
      <c r="B81" s="6"/>
      <c r="C81" s="10"/>
      <c r="D81" s="10"/>
      <c r="E81" s="10">
        <f t="shared" si="30"/>
        <v>44400</v>
      </c>
      <c r="F81" s="88">
        <f t="shared" si="28"/>
        <v>0</v>
      </c>
      <c r="G81" s="88">
        <f t="shared" si="29"/>
        <v>0</v>
      </c>
      <c r="H81" s="17">
        <f t="shared" si="27"/>
        <v>0</v>
      </c>
      <c r="I81" s="26"/>
      <c r="J81" s="10">
        <v>71</v>
      </c>
      <c r="K81" s="74"/>
      <c r="L81" s="10">
        <f t="shared" si="9"/>
        <v>30500</v>
      </c>
      <c r="M81" s="88">
        <f t="shared" si="21"/>
        <v>0</v>
      </c>
      <c r="N81" s="88">
        <f t="shared" si="22"/>
        <v>0</v>
      </c>
      <c r="O81" s="17">
        <f t="shared" si="23"/>
        <v>0</v>
      </c>
      <c r="P81" s="26"/>
      <c r="Q81" s="10">
        <v>71</v>
      </c>
      <c r="R81" s="6"/>
      <c r="S81" s="10">
        <f t="shared" si="20"/>
        <v>65600</v>
      </c>
      <c r="T81" s="88">
        <f t="shared" si="24"/>
        <v>0</v>
      </c>
      <c r="U81" s="88">
        <f t="shared" si="25"/>
        <v>0</v>
      </c>
      <c r="V81" s="17">
        <f t="shared" si="26"/>
        <v>0</v>
      </c>
      <c r="W81" s="1"/>
    </row>
    <row r="82" spans="1:23" ht="14.25">
      <c r="A82" s="10">
        <v>72</v>
      </c>
      <c r="B82" s="6"/>
      <c r="C82" s="10"/>
      <c r="D82" s="10"/>
      <c r="E82" s="10">
        <f t="shared" si="30"/>
        <v>44800</v>
      </c>
      <c r="F82" s="88">
        <f t="shared" si="28"/>
        <v>0</v>
      </c>
      <c r="G82" s="88">
        <f t="shared" si="29"/>
        <v>0</v>
      </c>
      <c r="H82" s="17">
        <f t="shared" si="27"/>
        <v>0</v>
      </c>
      <c r="I82" s="26"/>
      <c r="J82" s="10">
        <v>72</v>
      </c>
      <c r="K82" s="74"/>
      <c r="L82" s="10">
        <f t="shared" si="9"/>
        <v>30800</v>
      </c>
      <c r="M82" s="88">
        <f t="shared" si="21"/>
        <v>0</v>
      </c>
      <c r="N82" s="88">
        <f t="shared" si="22"/>
        <v>0</v>
      </c>
      <c r="O82" s="17">
        <f t="shared" si="23"/>
        <v>0</v>
      </c>
      <c r="P82" s="26"/>
      <c r="Q82" s="10">
        <v>72</v>
      </c>
      <c r="R82" s="6"/>
      <c r="S82" s="10">
        <f t="shared" si="20"/>
        <v>66400</v>
      </c>
      <c r="T82" s="88">
        <f t="shared" si="24"/>
        <v>0</v>
      </c>
      <c r="U82" s="88">
        <f t="shared" si="25"/>
        <v>0</v>
      </c>
      <c r="V82" s="17">
        <f t="shared" si="26"/>
        <v>0</v>
      </c>
      <c r="W82" s="1"/>
    </row>
    <row r="83" spans="1:23" ht="14.25">
      <c r="A83" s="10">
        <v>73</v>
      </c>
      <c r="B83" s="6"/>
      <c r="C83" s="10"/>
      <c r="D83" s="10"/>
      <c r="E83" s="10">
        <f t="shared" si="30"/>
        <v>45200</v>
      </c>
      <c r="F83" s="88">
        <f t="shared" si="28"/>
        <v>0</v>
      </c>
      <c r="G83" s="88">
        <f t="shared" si="29"/>
        <v>0</v>
      </c>
      <c r="H83" s="17">
        <f t="shared" si="27"/>
        <v>0</v>
      </c>
      <c r="I83" s="26"/>
      <c r="J83" s="10">
        <v>73</v>
      </c>
      <c r="K83" s="74"/>
      <c r="L83" s="10">
        <f t="shared" si="9"/>
        <v>31100</v>
      </c>
      <c r="M83" s="88">
        <f t="shared" si="21"/>
        <v>0</v>
      </c>
      <c r="N83" s="88">
        <f t="shared" si="22"/>
        <v>0</v>
      </c>
      <c r="O83" s="17">
        <f t="shared" si="23"/>
        <v>0</v>
      </c>
      <c r="P83" s="26"/>
      <c r="Q83" s="10">
        <v>73</v>
      </c>
      <c r="R83" s="6"/>
      <c r="S83" s="10">
        <f t="shared" si="20"/>
        <v>67200</v>
      </c>
      <c r="T83" s="88">
        <f t="shared" si="24"/>
        <v>0</v>
      </c>
      <c r="U83" s="88">
        <f t="shared" si="25"/>
        <v>0</v>
      </c>
      <c r="V83" s="17">
        <f t="shared" si="26"/>
        <v>0</v>
      </c>
      <c r="W83" s="1"/>
    </row>
    <row r="84" spans="1:23" ht="14.25">
      <c r="A84" s="10">
        <v>74</v>
      </c>
      <c r="B84" s="6"/>
      <c r="C84" s="10"/>
      <c r="D84" s="10"/>
      <c r="E84" s="10">
        <f t="shared" si="30"/>
        <v>45600</v>
      </c>
      <c r="F84" s="88">
        <f t="shared" si="28"/>
        <v>0</v>
      </c>
      <c r="G84" s="88">
        <f t="shared" si="29"/>
        <v>0</v>
      </c>
      <c r="H84" s="17">
        <f t="shared" si="27"/>
        <v>0</v>
      </c>
      <c r="I84" s="26"/>
      <c r="J84" s="10">
        <v>74</v>
      </c>
      <c r="K84" s="74"/>
      <c r="L84" s="10">
        <f t="shared" si="9"/>
        <v>31400</v>
      </c>
      <c r="M84" s="88">
        <f t="shared" si="21"/>
        <v>0</v>
      </c>
      <c r="N84" s="88">
        <f t="shared" si="22"/>
        <v>0</v>
      </c>
      <c r="O84" s="17">
        <f t="shared" si="23"/>
        <v>0</v>
      </c>
      <c r="P84" s="26"/>
      <c r="Q84" s="10">
        <v>74</v>
      </c>
      <c r="R84" s="6"/>
      <c r="S84" s="10">
        <f t="shared" si="20"/>
        <v>68000</v>
      </c>
      <c r="T84" s="88">
        <f t="shared" si="24"/>
        <v>0</v>
      </c>
      <c r="U84" s="88">
        <f t="shared" si="25"/>
        <v>0</v>
      </c>
      <c r="V84" s="17">
        <f t="shared" si="26"/>
        <v>0</v>
      </c>
      <c r="W84" s="1"/>
    </row>
    <row r="85" spans="1:23" ht="14.25">
      <c r="A85" s="10">
        <v>75</v>
      </c>
      <c r="B85" s="6"/>
      <c r="C85" s="10"/>
      <c r="D85" s="10"/>
      <c r="E85" s="10">
        <f t="shared" si="30"/>
        <v>46000</v>
      </c>
      <c r="F85" s="88">
        <f t="shared" si="28"/>
        <v>0</v>
      </c>
      <c r="G85" s="88">
        <f t="shared" si="29"/>
        <v>0</v>
      </c>
      <c r="H85" s="17">
        <f t="shared" si="27"/>
        <v>0</v>
      </c>
      <c r="I85" s="26"/>
      <c r="J85" s="10">
        <v>75</v>
      </c>
      <c r="K85" s="74"/>
      <c r="L85" s="10">
        <f t="shared" si="9"/>
        <v>31700</v>
      </c>
      <c r="M85" s="88">
        <f t="shared" si="21"/>
        <v>0</v>
      </c>
      <c r="N85" s="88">
        <f t="shared" si="22"/>
        <v>0</v>
      </c>
      <c r="O85" s="17">
        <f t="shared" si="23"/>
        <v>0</v>
      </c>
      <c r="P85" s="26"/>
      <c r="Q85" s="10">
        <v>75</v>
      </c>
      <c r="R85" s="6"/>
      <c r="S85" s="10">
        <f t="shared" si="20"/>
        <v>68800</v>
      </c>
      <c r="T85" s="88">
        <f t="shared" si="24"/>
        <v>0</v>
      </c>
      <c r="U85" s="88">
        <f t="shared" si="25"/>
        <v>0</v>
      </c>
      <c r="V85" s="17">
        <f t="shared" si="26"/>
        <v>0</v>
      </c>
      <c r="W85" s="1"/>
    </row>
    <row r="86" spans="1:23" ht="14.25">
      <c r="A86" s="10">
        <v>76</v>
      </c>
      <c r="B86" s="6"/>
      <c r="C86" s="10"/>
      <c r="D86" s="10"/>
      <c r="E86" s="10">
        <f t="shared" si="30"/>
        <v>46400</v>
      </c>
      <c r="F86" s="88">
        <f t="shared" si="28"/>
        <v>0</v>
      </c>
      <c r="G86" s="88">
        <f t="shared" si="29"/>
        <v>0</v>
      </c>
      <c r="H86" s="17">
        <f t="shared" si="27"/>
        <v>0</v>
      </c>
      <c r="I86" s="26"/>
      <c r="J86" s="10">
        <v>76</v>
      </c>
      <c r="K86" s="74"/>
      <c r="L86" s="10">
        <f t="shared" si="9"/>
        <v>32000</v>
      </c>
      <c r="M86" s="88">
        <f t="shared" si="21"/>
        <v>0</v>
      </c>
      <c r="N86" s="88">
        <f t="shared" si="22"/>
        <v>0</v>
      </c>
      <c r="O86" s="17">
        <f t="shared" si="23"/>
        <v>0</v>
      </c>
      <c r="P86" s="26"/>
      <c r="Q86" s="10">
        <v>76</v>
      </c>
      <c r="R86" s="6"/>
      <c r="S86" s="10">
        <f t="shared" si="20"/>
        <v>69600</v>
      </c>
      <c r="T86" s="88">
        <f t="shared" si="24"/>
        <v>0</v>
      </c>
      <c r="U86" s="88">
        <f t="shared" si="25"/>
        <v>0</v>
      </c>
      <c r="V86" s="17">
        <f t="shared" si="26"/>
        <v>0</v>
      </c>
      <c r="W86" s="1"/>
    </row>
    <row r="87" spans="1:23" ht="14.25">
      <c r="A87" s="10">
        <v>77</v>
      </c>
      <c r="B87" s="6"/>
      <c r="C87" s="10"/>
      <c r="D87" s="10"/>
      <c r="E87" s="10">
        <f t="shared" si="30"/>
        <v>46800</v>
      </c>
      <c r="F87" s="88">
        <f t="shared" si="28"/>
        <v>0</v>
      </c>
      <c r="G87" s="88">
        <f t="shared" si="29"/>
        <v>0</v>
      </c>
      <c r="H87" s="17">
        <f t="shared" si="27"/>
        <v>0</v>
      </c>
      <c r="I87" s="26"/>
      <c r="J87" s="10">
        <v>77</v>
      </c>
      <c r="K87" s="74"/>
      <c r="L87" s="10">
        <f t="shared" si="9"/>
        <v>32300</v>
      </c>
      <c r="M87" s="88">
        <f t="shared" si="21"/>
        <v>0</v>
      </c>
      <c r="N87" s="88">
        <f t="shared" si="22"/>
        <v>0</v>
      </c>
      <c r="O87" s="17">
        <f t="shared" si="23"/>
        <v>0</v>
      </c>
      <c r="P87" s="26"/>
      <c r="Q87" s="10">
        <v>77</v>
      </c>
      <c r="R87" s="6"/>
      <c r="S87" s="10">
        <f t="shared" si="20"/>
        <v>70400</v>
      </c>
      <c r="T87" s="88">
        <f t="shared" si="24"/>
        <v>0</v>
      </c>
      <c r="U87" s="88">
        <f t="shared" si="25"/>
        <v>0</v>
      </c>
      <c r="V87" s="17">
        <f t="shared" si="26"/>
        <v>0</v>
      </c>
      <c r="W87" s="1"/>
    </row>
    <row r="88" spans="1:23" ht="14.25">
      <c r="A88" s="10">
        <v>78</v>
      </c>
      <c r="B88" s="6"/>
      <c r="C88" s="10"/>
      <c r="D88" s="10"/>
      <c r="E88" s="10">
        <f t="shared" si="30"/>
        <v>47200</v>
      </c>
      <c r="F88" s="88">
        <f t="shared" si="28"/>
        <v>0</v>
      </c>
      <c r="G88" s="88">
        <f t="shared" si="29"/>
        <v>0</v>
      </c>
      <c r="H88" s="17">
        <f t="shared" si="27"/>
        <v>0</v>
      </c>
      <c r="I88" s="26"/>
      <c r="J88" s="10">
        <v>78</v>
      </c>
      <c r="K88" s="74"/>
      <c r="L88" s="10">
        <f t="shared" si="9"/>
        <v>32600</v>
      </c>
      <c r="M88" s="88">
        <f t="shared" si="21"/>
        <v>0</v>
      </c>
      <c r="N88" s="88">
        <f t="shared" si="22"/>
        <v>0</v>
      </c>
      <c r="O88" s="17">
        <f t="shared" si="23"/>
        <v>0</v>
      </c>
      <c r="P88" s="26"/>
      <c r="Q88" s="10">
        <v>78</v>
      </c>
      <c r="R88" s="6"/>
      <c r="S88" s="10">
        <f t="shared" si="20"/>
        <v>71200</v>
      </c>
      <c r="T88" s="88">
        <f t="shared" si="24"/>
        <v>0</v>
      </c>
      <c r="U88" s="88">
        <f t="shared" si="25"/>
        <v>0</v>
      </c>
      <c r="V88" s="17">
        <f t="shared" si="26"/>
        <v>0</v>
      </c>
      <c r="W88" s="1"/>
    </row>
    <row r="89" spans="1:23" ht="14.25">
      <c r="A89" s="10">
        <v>79</v>
      </c>
      <c r="B89" s="6"/>
      <c r="C89" s="10"/>
      <c r="D89" s="10"/>
      <c r="E89" s="10">
        <f t="shared" si="30"/>
        <v>47600</v>
      </c>
      <c r="F89" s="88">
        <f t="shared" si="28"/>
        <v>0</v>
      </c>
      <c r="G89" s="88">
        <f t="shared" si="29"/>
        <v>0</v>
      </c>
      <c r="H89" s="17">
        <f t="shared" si="27"/>
        <v>0</v>
      </c>
      <c r="I89" s="26"/>
      <c r="J89" s="10">
        <v>79</v>
      </c>
      <c r="K89" s="74"/>
      <c r="L89" s="10">
        <f t="shared" si="9"/>
        <v>32900</v>
      </c>
      <c r="M89" s="88">
        <f t="shared" si="21"/>
        <v>0</v>
      </c>
      <c r="N89" s="88">
        <f t="shared" si="22"/>
        <v>0</v>
      </c>
      <c r="O89" s="17">
        <f t="shared" si="23"/>
        <v>0</v>
      </c>
      <c r="P89" s="26"/>
      <c r="Q89" s="10">
        <v>79</v>
      </c>
      <c r="R89" s="6"/>
      <c r="S89" s="10">
        <f t="shared" si="20"/>
        <v>72000</v>
      </c>
      <c r="T89" s="88">
        <f t="shared" si="24"/>
        <v>0</v>
      </c>
      <c r="U89" s="88">
        <f t="shared" si="25"/>
        <v>0</v>
      </c>
      <c r="V89" s="17">
        <f t="shared" si="26"/>
        <v>0</v>
      </c>
      <c r="W89" s="1"/>
    </row>
    <row r="90" spans="1:23" ht="14.25">
      <c r="A90" s="8">
        <v>80</v>
      </c>
      <c r="B90" s="8"/>
      <c r="C90" s="16"/>
      <c r="D90" s="16"/>
      <c r="E90" s="16">
        <f t="shared" si="30"/>
        <v>48000</v>
      </c>
      <c r="F90" s="89">
        <f t="shared" si="28"/>
        <v>0</v>
      </c>
      <c r="G90" s="89">
        <f>IF((F90+F96)/2=0.5,1,0)</f>
        <v>0</v>
      </c>
      <c r="H90" s="23">
        <f t="shared" si="27"/>
        <v>0</v>
      </c>
      <c r="I90" s="26"/>
      <c r="J90" s="8">
        <v>80</v>
      </c>
      <c r="K90" s="325"/>
      <c r="L90" s="16">
        <f t="shared" si="9"/>
        <v>33200</v>
      </c>
      <c r="M90" s="89">
        <f t="shared" si="21"/>
        <v>0</v>
      </c>
      <c r="N90" s="89">
        <f t="shared" si="22"/>
        <v>0</v>
      </c>
      <c r="O90" s="23">
        <f t="shared" si="23"/>
        <v>0</v>
      </c>
      <c r="P90" s="26"/>
      <c r="Q90" s="8">
        <v>80</v>
      </c>
      <c r="R90" s="8"/>
      <c r="S90" s="16">
        <f t="shared" si="20"/>
        <v>72800</v>
      </c>
      <c r="T90" s="89">
        <f t="shared" si="24"/>
        <v>0</v>
      </c>
      <c r="U90" s="89">
        <f t="shared" si="25"/>
        <v>0</v>
      </c>
      <c r="V90" s="23">
        <f t="shared" si="26"/>
        <v>0</v>
      </c>
      <c r="W90" s="1"/>
    </row>
    <row r="91" spans="1:23" ht="15">
      <c r="A91" s="10">
        <v>81</v>
      </c>
      <c r="B91" s="5" t="s">
        <v>236</v>
      </c>
      <c r="C91" s="9" t="s">
        <v>234</v>
      </c>
      <c r="D91" s="5"/>
      <c r="F91" s="38"/>
      <c r="G91" s="38"/>
      <c r="H91" s="17"/>
      <c r="I91" s="26"/>
      <c r="J91" s="10">
        <v>81</v>
      </c>
      <c r="K91" s="322" t="s">
        <v>225</v>
      </c>
      <c r="L91" s="9">
        <f t="shared" si="9"/>
        <v>34600</v>
      </c>
      <c r="M91" s="294">
        <f t="shared" si="21"/>
        <v>0</v>
      </c>
      <c r="N91" s="294">
        <f t="shared" si="22"/>
        <v>0</v>
      </c>
      <c r="O91" s="4">
        <f t="shared" si="23"/>
        <v>0</v>
      </c>
      <c r="P91" s="26"/>
      <c r="Q91" s="10">
        <v>81</v>
      </c>
      <c r="R91" s="6">
        <v>5</v>
      </c>
      <c r="S91" s="10">
        <f aca="true" t="shared" si="31" ref="S91:S110">S$50+S51</f>
        <v>74600</v>
      </c>
      <c r="T91" s="38">
        <f t="shared" si="24"/>
        <v>0</v>
      </c>
      <c r="U91" s="38">
        <f t="shared" si="25"/>
        <v>0</v>
      </c>
      <c r="V91" s="17">
        <f t="shared" si="26"/>
        <v>0</v>
      </c>
      <c r="W91" s="1"/>
    </row>
    <row r="92" spans="1:23" ht="15">
      <c r="A92" s="10">
        <v>82</v>
      </c>
      <c r="B92" s="6" t="s">
        <v>224</v>
      </c>
      <c r="C92" s="10" t="s">
        <v>237</v>
      </c>
      <c r="D92" s="6"/>
      <c r="G92" s="38"/>
      <c r="H92" s="17"/>
      <c r="I92" s="26"/>
      <c r="J92" s="10">
        <v>82</v>
      </c>
      <c r="K92" s="323" t="s">
        <v>226</v>
      </c>
      <c r="L92" s="10">
        <f t="shared" si="9"/>
        <v>34900</v>
      </c>
      <c r="M92" s="88">
        <f t="shared" si="21"/>
        <v>0</v>
      </c>
      <c r="N92" s="38">
        <f t="shared" si="22"/>
        <v>0</v>
      </c>
      <c r="O92" s="17">
        <f t="shared" si="23"/>
        <v>0</v>
      </c>
      <c r="P92" s="26"/>
      <c r="Q92" s="10">
        <v>82</v>
      </c>
      <c r="R92" s="6"/>
      <c r="S92" s="10">
        <f t="shared" si="31"/>
        <v>75800</v>
      </c>
      <c r="T92" s="88">
        <f t="shared" si="24"/>
        <v>0</v>
      </c>
      <c r="U92" s="38">
        <f t="shared" si="25"/>
        <v>0</v>
      </c>
      <c r="V92" s="17">
        <f t="shared" si="26"/>
        <v>0</v>
      </c>
      <c r="W92" s="1"/>
    </row>
    <row r="93" spans="1:23" ht="14.25">
      <c r="A93" s="10">
        <v>83</v>
      </c>
      <c r="B93" s="6" t="s">
        <v>223</v>
      </c>
      <c r="C93" s="296" t="s">
        <v>233</v>
      </c>
      <c r="D93" s="6"/>
      <c r="H93" s="17"/>
      <c r="I93" s="26"/>
      <c r="J93" s="10">
        <v>83</v>
      </c>
      <c r="K93" s="324">
        <v>1</v>
      </c>
      <c r="L93" s="9">
        <f t="shared" si="9"/>
        <v>35700</v>
      </c>
      <c r="M93" s="102">
        <f t="shared" si="21"/>
        <v>0</v>
      </c>
      <c r="N93" s="102">
        <f t="shared" si="22"/>
        <v>0</v>
      </c>
      <c r="O93" s="4">
        <f t="shared" si="23"/>
        <v>0</v>
      </c>
      <c r="P93" s="26"/>
      <c r="Q93" s="10">
        <v>83</v>
      </c>
      <c r="R93" s="6"/>
      <c r="S93" s="10">
        <f t="shared" si="31"/>
        <v>76800</v>
      </c>
      <c r="T93" s="88">
        <f t="shared" si="24"/>
        <v>0</v>
      </c>
      <c r="U93" s="88">
        <f t="shared" si="25"/>
        <v>0</v>
      </c>
      <c r="V93" s="17">
        <f t="shared" si="26"/>
        <v>0</v>
      </c>
      <c r="W93" s="1"/>
    </row>
    <row r="94" spans="1:23" ht="14.25">
      <c r="A94" s="10">
        <v>84</v>
      </c>
      <c r="B94" s="6" t="s">
        <v>165</v>
      </c>
      <c r="C94" s="296" t="s">
        <v>162</v>
      </c>
      <c r="D94" s="6"/>
      <c r="H94" s="17"/>
      <c r="I94" s="26"/>
      <c r="J94" s="10">
        <v>84</v>
      </c>
      <c r="K94" s="299" t="s">
        <v>235</v>
      </c>
      <c r="L94" s="10">
        <f t="shared" si="9"/>
        <v>36100</v>
      </c>
      <c r="M94" s="88">
        <f t="shared" si="21"/>
        <v>0</v>
      </c>
      <c r="N94" s="88">
        <f t="shared" si="22"/>
        <v>0</v>
      </c>
      <c r="O94" s="17">
        <f t="shared" si="23"/>
        <v>0</v>
      </c>
      <c r="P94" s="26"/>
      <c r="Q94" s="10">
        <v>84</v>
      </c>
      <c r="R94" s="6"/>
      <c r="S94" s="10">
        <f t="shared" si="31"/>
        <v>77800</v>
      </c>
      <c r="T94" s="88">
        <f t="shared" si="24"/>
        <v>0</v>
      </c>
      <c r="U94" s="88">
        <f t="shared" si="25"/>
        <v>0</v>
      </c>
      <c r="V94" s="17">
        <f t="shared" si="26"/>
        <v>0</v>
      </c>
      <c r="W94" s="1"/>
    </row>
    <row r="95" spans="1:23" ht="14.25">
      <c r="A95" s="10">
        <v>85</v>
      </c>
      <c r="B95" s="6" t="s">
        <v>166</v>
      </c>
      <c r="C95" s="10" t="s">
        <v>163</v>
      </c>
      <c r="D95" s="6">
        <f>MAX(IF(E$2&gt;A96,0,E$1*1000-A90*1000/1.1),0)</f>
        <v>0</v>
      </c>
      <c r="E95" s="13">
        <f>ROUND(D95*E$8,0)</f>
        <v>0</v>
      </c>
      <c r="H95" s="17"/>
      <c r="I95" s="26"/>
      <c r="J95" s="10">
        <v>85</v>
      </c>
      <c r="K95" s="299" t="s">
        <v>164</v>
      </c>
      <c r="L95" s="10">
        <f aca="true" t="shared" si="32" ref="L95:L158">L$30+L75</f>
        <v>36500</v>
      </c>
      <c r="M95" s="88">
        <f t="shared" si="21"/>
        <v>0</v>
      </c>
      <c r="N95" s="88">
        <f t="shared" si="22"/>
        <v>0</v>
      </c>
      <c r="O95" s="17">
        <f t="shared" si="23"/>
        <v>0</v>
      </c>
      <c r="P95" s="26"/>
      <c r="Q95" s="10">
        <v>85</v>
      </c>
      <c r="R95" s="6"/>
      <c r="S95" s="10">
        <f t="shared" si="31"/>
        <v>78800</v>
      </c>
      <c r="T95" s="88">
        <f t="shared" si="24"/>
        <v>0</v>
      </c>
      <c r="U95" s="88">
        <f t="shared" si="25"/>
        <v>0</v>
      </c>
      <c r="V95" s="17">
        <f t="shared" si="26"/>
        <v>0</v>
      </c>
      <c r="W95" s="1"/>
    </row>
    <row r="96" spans="1:23" ht="14.25">
      <c r="A96" s="10">
        <v>86</v>
      </c>
      <c r="B96" s="8"/>
      <c r="C96" s="8"/>
      <c r="D96" s="300"/>
      <c r="E96" s="14">
        <f>E90+E95</f>
        <v>48000</v>
      </c>
      <c r="F96" s="89">
        <f>IF(E$2&gt;A90,1,0)</f>
        <v>0</v>
      </c>
      <c r="G96" s="89">
        <f>IF((F96+F97)/2=0.5,1,0)</f>
        <v>0</v>
      </c>
      <c r="H96" s="23">
        <f aca="true" t="shared" si="33" ref="H96:H110">E96*G96</f>
        <v>0</v>
      </c>
      <c r="I96" s="26"/>
      <c r="J96" s="10">
        <v>86</v>
      </c>
      <c r="K96" s="74"/>
      <c r="L96" s="10">
        <f t="shared" si="32"/>
        <v>36900</v>
      </c>
      <c r="M96" s="88">
        <f t="shared" si="21"/>
        <v>0</v>
      </c>
      <c r="N96" s="88">
        <f t="shared" si="22"/>
        <v>0</v>
      </c>
      <c r="O96" s="17">
        <f t="shared" si="23"/>
        <v>0</v>
      </c>
      <c r="P96" s="26"/>
      <c r="Q96" s="10">
        <v>86</v>
      </c>
      <c r="R96" s="6"/>
      <c r="S96" s="10">
        <f t="shared" si="31"/>
        <v>79800</v>
      </c>
      <c r="T96" s="88">
        <f t="shared" si="24"/>
        <v>0</v>
      </c>
      <c r="U96" s="88">
        <f t="shared" si="25"/>
        <v>0</v>
      </c>
      <c r="V96" s="17">
        <f t="shared" si="26"/>
        <v>0</v>
      </c>
      <c r="W96" s="1"/>
    </row>
    <row r="97" spans="1:23" ht="14.25">
      <c r="A97" s="10">
        <v>87</v>
      </c>
      <c r="B97" s="299">
        <v>1</v>
      </c>
      <c r="C97" s="10" t="s">
        <v>229</v>
      </c>
      <c r="D97" s="10"/>
      <c r="E97" s="10">
        <f>E$30+E77</f>
        <v>54200</v>
      </c>
      <c r="F97" s="88">
        <f aca="true" t="shared" si="34" ref="F97:F110">IF(E$2&gt;A96,1,0)</f>
        <v>0</v>
      </c>
      <c r="G97" s="88">
        <f aca="true" t="shared" si="35" ref="G97:G109">IF((F97+F98)/2=0.5,1,0)</f>
        <v>0</v>
      </c>
      <c r="H97" s="17">
        <f t="shared" si="33"/>
        <v>0</v>
      </c>
      <c r="I97" s="26"/>
      <c r="J97" s="10">
        <v>87</v>
      </c>
      <c r="K97" s="74"/>
      <c r="L97" s="10">
        <f t="shared" si="32"/>
        <v>37300</v>
      </c>
      <c r="M97" s="88">
        <f t="shared" si="21"/>
        <v>0</v>
      </c>
      <c r="N97" s="88">
        <f t="shared" si="22"/>
        <v>0</v>
      </c>
      <c r="O97" s="17">
        <f t="shared" si="23"/>
        <v>0</v>
      </c>
      <c r="P97" s="26"/>
      <c r="Q97" s="10">
        <v>87</v>
      </c>
      <c r="R97" s="6"/>
      <c r="S97" s="10">
        <f t="shared" si="31"/>
        <v>80600</v>
      </c>
      <c r="T97" s="88">
        <f t="shared" si="24"/>
        <v>0</v>
      </c>
      <c r="U97" s="88">
        <f t="shared" si="25"/>
        <v>0</v>
      </c>
      <c r="V97" s="17">
        <f t="shared" si="26"/>
        <v>0</v>
      </c>
      <c r="W97" s="1"/>
    </row>
    <row r="98" spans="1:23" ht="14.25">
      <c r="A98" s="10">
        <v>88</v>
      </c>
      <c r="B98" s="6" t="s">
        <v>235</v>
      </c>
      <c r="C98" s="10" t="s">
        <v>230</v>
      </c>
      <c r="D98" s="10"/>
      <c r="E98" s="10">
        <f aca="true" t="shared" si="36" ref="E98:E110">E$30+E78</f>
        <v>54800</v>
      </c>
      <c r="F98" s="88">
        <f t="shared" si="34"/>
        <v>0</v>
      </c>
      <c r="G98" s="88">
        <f t="shared" si="35"/>
        <v>0</v>
      </c>
      <c r="H98" s="17">
        <f t="shared" si="33"/>
        <v>0</v>
      </c>
      <c r="I98" s="26"/>
      <c r="J98" s="10">
        <v>88</v>
      </c>
      <c r="K98" s="74"/>
      <c r="L98" s="10">
        <f t="shared" si="32"/>
        <v>37700</v>
      </c>
      <c r="M98" s="88">
        <f t="shared" si="21"/>
        <v>0</v>
      </c>
      <c r="N98" s="88">
        <f t="shared" si="22"/>
        <v>0</v>
      </c>
      <c r="O98" s="17">
        <f t="shared" si="23"/>
        <v>0</v>
      </c>
      <c r="P98" s="26"/>
      <c r="Q98" s="10">
        <v>88</v>
      </c>
      <c r="R98" s="6"/>
      <c r="S98" s="10">
        <f t="shared" si="31"/>
        <v>81400</v>
      </c>
      <c r="T98" s="88">
        <f t="shared" si="24"/>
        <v>0</v>
      </c>
      <c r="U98" s="88">
        <f t="shared" si="25"/>
        <v>0</v>
      </c>
      <c r="V98" s="17">
        <f t="shared" si="26"/>
        <v>0</v>
      </c>
      <c r="W98" s="1"/>
    </row>
    <row r="99" spans="1:23" ht="14.25">
      <c r="A99" s="10">
        <v>89</v>
      </c>
      <c r="B99" s="6" t="s">
        <v>164</v>
      </c>
      <c r="C99" s="10" t="s">
        <v>228</v>
      </c>
      <c r="D99" s="10"/>
      <c r="E99" s="10">
        <f t="shared" si="36"/>
        <v>55400</v>
      </c>
      <c r="F99" s="88">
        <f t="shared" si="34"/>
        <v>0</v>
      </c>
      <c r="G99" s="88">
        <f t="shared" si="35"/>
        <v>0</v>
      </c>
      <c r="H99" s="17">
        <f t="shared" si="33"/>
        <v>0</v>
      </c>
      <c r="I99" s="26"/>
      <c r="J99" s="10">
        <v>89</v>
      </c>
      <c r="K99" s="74"/>
      <c r="L99" s="10">
        <f t="shared" si="32"/>
        <v>38100</v>
      </c>
      <c r="M99" s="88">
        <f t="shared" si="21"/>
        <v>0</v>
      </c>
      <c r="N99" s="88">
        <f t="shared" si="22"/>
        <v>0</v>
      </c>
      <c r="O99" s="17">
        <f t="shared" si="23"/>
        <v>0</v>
      </c>
      <c r="P99" s="26"/>
      <c r="Q99" s="10">
        <v>89</v>
      </c>
      <c r="R99" s="6"/>
      <c r="S99" s="10">
        <f t="shared" si="31"/>
        <v>82200</v>
      </c>
      <c r="T99" s="88">
        <f t="shared" si="24"/>
        <v>0</v>
      </c>
      <c r="U99" s="88">
        <f t="shared" si="25"/>
        <v>0</v>
      </c>
      <c r="V99" s="17">
        <f t="shared" si="26"/>
        <v>0</v>
      </c>
      <c r="W99" s="1"/>
    </row>
    <row r="100" spans="1:23" ht="14.25">
      <c r="A100" s="10">
        <v>90</v>
      </c>
      <c r="B100" s="6"/>
      <c r="C100" s="10"/>
      <c r="D100" s="10"/>
      <c r="E100" s="10">
        <f t="shared" si="36"/>
        <v>56000</v>
      </c>
      <c r="F100" s="88">
        <f t="shared" si="34"/>
        <v>0</v>
      </c>
      <c r="G100" s="88">
        <f t="shared" si="35"/>
        <v>0</v>
      </c>
      <c r="H100" s="17">
        <f t="shared" si="33"/>
        <v>0</v>
      </c>
      <c r="I100" s="26"/>
      <c r="J100" s="10">
        <v>90</v>
      </c>
      <c r="K100" s="74"/>
      <c r="L100" s="10">
        <f t="shared" si="32"/>
        <v>38500</v>
      </c>
      <c r="M100" s="88">
        <f t="shared" si="21"/>
        <v>0</v>
      </c>
      <c r="N100" s="88">
        <f t="shared" si="22"/>
        <v>0</v>
      </c>
      <c r="O100" s="17">
        <f t="shared" si="23"/>
        <v>0</v>
      </c>
      <c r="P100" s="26"/>
      <c r="Q100" s="10">
        <v>90</v>
      </c>
      <c r="R100" s="6"/>
      <c r="S100" s="10">
        <f t="shared" si="31"/>
        <v>83000</v>
      </c>
      <c r="T100" s="88">
        <f t="shared" si="24"/>
        <v>0</v>
      </c>
      <c r="U100" s="88">
        <f t="shared" si="25"/>
        <v>0</v>
      </c>
      <c r="V100" s="17">
        <f t="shared" si="26"/>
        <v>0</v>
      </c>
      <c r="W100" s="1"/>
    </row>
    <row r="101" spans="1:23" ht="14.25">
      <c r="A101" s="10">
        <v>91</v>
      </c>
      <c r="B101" s="6"/>
      <c r="C101" s="10"/>
      <c r="D101" s="10"/>
      <c r="E101" s="10">
        <f t="shared" si="36"/>
        <v>56400</v>
      </c>
      <c r="F101" s="88">
        <f t="shared" si="34"/>
        <v>0</v>
      </c>
      <c r="G101" s="88">
        <f t="shared" si="35"/>
        <v>0</v>
      </c>
      <c r="H101" s="17">
        <f t="shared" si="33"/>
        <v>0</v>
      </c>
      <c r="I101" s="26"/>
      <c r="J101" s="10">
        <v>91</v>
      </c>
      <c r="K101" s="74"/>
      <c r="L101" s="10">
        <f t="shared" si="32"/>
        <v>38800</v>
      </c>
      <c r="M101" s="88">
        <f t="shared" si="21"/>
        <v>0</v>
      </c>
      <c r="N101" s="88">
        <f t="shared" si="22"/>
        <v>0</v>
      </c>
      <c r="O101" s="17">
        <f t="shared" si="23"/>
        <v>0</v>
      </c>
      <c r="P101" s="26"/>
      <c r="Q101" s="10">
        <v>91</v>
      </c>
      <c r="R101" s="6"/>
      <c r="S101" s="10">
        <f t="shared" si="31"/>
        <v>83800</v>
      </c>
      <c r="T101" s="88">
        <f t="shared" si="24"/>
        <v>0</v>
      </c>
      <c r="U101" s="88">
        <f t="shared" si="25"/>
        <v>0</v>
      </c>
      <c r="V101" s="17">
        <f t="shared" si="26"/>
        <v>0</v>
      </c>
      <c r="W101" s="1"/>
    </row>
    <row r="102" spans="1:23" ht="14.25">
      <c r="A102" s="10">
        <v>92</v>
      </c>
      <c r="B102" s="6"/>
      <c r="C102" s="10"/>
      <c r="D102" s="10"/>
      <c r="E102" s="10">
        <f t="shared" si="36"/>
        <v>56800</v>
      </c>
      <c r="F102" s="88">
        <f t="shared" si="34"/>
        <v>0</v>
      </c>
      <c r="G102" s="88">
        <f t="shared" si="35"/>
        <v>0</v>
      </c>
      <c r="H102" s="17">
        <f t="shared" si="33"/>
        <v>0</v>
      </c>
      <c r="I102" s="26"/>
      <c r="J102" s="10">
        <v>92</v>
      </c>
      <c r="K102" s="74"/>
      <c r="L102" s="10">
        <f t="shared" si="32"/>
        <v>39100</v>
      </c>
      <c r="M102" s="88">
        <f t="shared" si="21"/>
        <v>0</v>
      </c>
      <c r="N102" s="88">
        <f t="shared" si="22"/>
        <v>0</v>
      </c>
      <c r="O102" s="17">
        <f t="shared" si="23"/>
        <v>0</v>
      </c>
      <c r="P102" s="26"/>
      <c r="Q102" s="10">
        <v>92</v>
      </c>
      <c r="R102" s="6"/>
      <c r="S102" s="10">
        <f t="shared" si="31"/>
        <v>84600</v>
      </c>
      <c r="T102" s="88">
        <f t="shared" si="24"/>
        <v>0</v>
      </c>
      <c r="U102" s="88">
        <f t="shared" si="25"/>
        <v>0</v>
      </c>
      <c r="V102" s="17">
        <f t="shared" si="26"/>
        <v>0</v>
      </c>
      <c r="W102" s="1"/>
    </row>
    <row r="103" spans="1:23" ht="14.25">
      <c r="A103" s="10">
        <v>93</v>
      </c>
      <c r="B103" s="6"/>
      <c r="C103" s="10"/>
      <c r="D103" s="10"/>
      <c r="E103" s="10">
        <f t="shared" si="36"/>
        <v>57200</v>
      </c>
      <c r="F103" s="88">
        <f t="shared" si="34"/>
        <v>0</v>
      </c>
      <c r="G103" s="88">
        <f t="shared" si="35"/>
        <v>0</v>
      </c>
      <c r="H103" s="17">
        <f t="shared" si="33"/>
        <v>0</v>
      </c>
      <c r="I103" s="26"/>
      <c r="J103" s="10">
        <v>93</v>
      </c>
      <c r="K103" s="74"/>
      <c r="L103" s="10">
        <f t="shared" si="32"/>
        <v>39400</v>
      </c>
      <c r="M103" s="88">
        <f t="shared" si="21"/>
        <v>0</v>
      </c>
      <c r="N103" s="88">
        <f t="shared" si="22"/>
        <v>0</v>
      </c>
      <c r="O103" s="17">
        <f t="shared" si="23"/>
        <v>0</v>
      </c>
      <c r="P103" s="26"/>
      <c r="Q103" s="10">
        <v>93</v>
      </c>
      <c r="R103" s="6"/>
      <c r="S103" s="10">
        <f t="shared" si="31"/>
        <v>85400</v>
      </c>
      <c r="T103" s="88">
        <f t="shared" si="24"/>
        <v>0</v>
      </c>
      <c r="U103" s="88">
        <f t="shared" si="25"/>
        <v>0</v>
      </c>
      <c r="V103" s="17">
        <f t="shared" si="26"/>
        <v>0</v>
      </c>
      <c r="W103" s="1"/>
    </row>
    <row r="104" spans="1:23" ht="14.25">
      <c r="A104" s="10">
        <v>94</v>
      </c>
      <c r="B104" s="6"/>
      <c r="C104" s="10"/>
      <c r="D104" s="10"/>
      <c r="E104" s="10">
        <f t="shared" si="36"/>
        <v>57600</v>
      </c>
      <c r="F104" s="88">
        <f t="shared" si="34"/>
        <v>0</v>
      </c>
      <c r="G104" s="88">
        <f t="shared" si="35"/>
        <v>0</v>
      </c>
      <c r="H104" s="17">
        <f t="shared" si="33"/>
        <v>0</v>
      </c>
      <c r="I104" s="26"/>
      <c r="J104" s="10">
        <v>94</v>
      </c>
      <c r="K104" s="74"/>
      <c r="L104" s="10">
        <f t="shared" si="32"/>
        <v>39700</v>
      </c>
      <c r="M104" s="88">
        <f t="shared" si="21"/>
        <v>0</v>
      </c>
      <c r="N104" s="88">
        <f t="shared" si="22"/>
        <v>0</v>
      </c>
      <c r="O104" s="17">
        <f t="shared" si="23"/>
        <v>0</v>
      </c>
      <c r="P104" s="26"/>
      <c r="Q104" s="10">
        <v>94</v>
      </c>
      <c r="R104" s="6"/>
      <c r="S104" s="10">
        <f t="shared" si="31"/>
        <v>86200</v>
      </c>
      <c r="T104" s="88">
        <f t="shared" si="24"/>
        <v>0</v>
      </c>
      <c r="U104" s="88">
        <f t="shared" si="25"/>
        <v>0</v>
      </c>
      <c r="V104" s="17">
        <f t="shared" si="26"/>
        <v>0</v>
      </c>
      <c r="W104" s="1"/>
    </row>
    <row r="105" spans="1:23" ht="14.25">
      <c r="A105" s="10">
        <v>95</v>
      </c>
      <c r="B105" s="6"/>
      <c r="C105" s="10"/>
      <c r="D105" s="10"/>
      <c r="E105" s="10">
        <f t="shared" si="36"/>
        <v>58000</v>
      </c>
      <c r="F105" s="88">
        <f t="shared" si="34"/>
        <v>0</v>
      </c>
      <c r="G105" s="88">
        <f t="shared" si="35"/>
        <v>0</v>
      </c>
      <c r="H105" s="17">
        <f t="shared" si="33"/>
        <v>0</v>
      </c>
      <c r="I105" s="26"/>
      <c r="J105" s="10">
        <v>95</v>
      </c>
      <c r="K105" s="74"/>
      <c r="L105" s="10">
        <f t="shared" si="32"/>
        <v>40000</v>
      </c>
      <c r="M105" s="88">
        <f t="shared" si="21"/>
        <v>0</v>
      </c>
      <c r="N105" s="88">
        <f t="shared" si="22"/>
        <v>0</v>
      </c>
      <c r="O105" s="17">
        <f t="shared" si="23"/>
        <v>0</v>
      </c>
      <c r="P105" s="26"/>
      <c r="Q105" s="10">
        <v>95</v>
      </c>
      <c r="R105" s="6"/>
      <c r="S105" s="10">
        <f t="shared" si="31"/>
        <v>87000</v>
      </c>
      <c r="T105" s="88">
        <f t="shared" si="24"/>
        <v>0</v>
      </c>
      <c r="U105" s="88">
        <f t="shared" si="25"/>
        <v>0</v>
      </c>
      <c r="V105" s="17">
        <f t="shared" si="26"/>
        <v>0</v>
      </c>
      <c r="W105" s="1"/>
    </row>
    <row r="106" spans="1:23" ht="14.25">
      <c r="A106" s="10">
        <v>96</v>
      </c>
      <c r="B106" s="6"/>
      <c r="C106" s="10"/>
      <c r="D106" s="10"/>
      <c r="E106" s="10">
        <f t="shared" si="36"/>
        <v>58400</v>
      </c>
      <c r="F106" s="88">
        <f t="shared" si="34"/>
        <v>0</v>
      </c>
      <c r="G106" s="88">
        <f t="shared" si="35"/>
        <v>0</v>
      </c>
      <c r="H106" s="17">
        <f t="shared" si="33"/>
        <v>0</v>
      </c>
      <c r="I106" s="26"/>
      <c r="J106" s="10">
        <v>96</v>
      </c>
      <c r="K106" s="74"/>
      <c r="L106" s="10">
        <f t="shared" si="32"/>
        <v>40300</v>
      </c>
      <c r="M106" s="88">
        <f t="shared" si="21"/>
        <v>0</v>
      </c>
      <c r="N106" s="88">
        <f t="shared" si="22"/>
        <v>0</v>
      </c>
      <c r="O106" s="17">
        <f t="shared" si="23"/>
        <v>0</v>
      </c>
      <c r="P106" s="26"/>
      <c r="Q106" s="10">
        <v>96</v>
      </c>
      <c r="R106" s="6"/>
      <c r="S106" s="10">
        <f t="shared" si="31"/>
        <v>87800</v>
      </c>
      <c r="T106" s="88">
        <f t="shared" si="24"/>
        <v>0</v>
      </c>
      <c r="U106" s="88">
        <f t="shared" si="25"/>
        <v>0</v>
      </c>
      <c r="V106" s="17">
        <f t="shared" si="26"/>
        <v>0</v>
      </c>
      <c r="W106" s="1"/>
    </row>
    <row r="107" spans="1:23" ht="14.25">
      <c r="A107" s="10">
        <v>97</v>
      </c>
      <c r="B107" s="6"/>
      <c r="C107" s="10"/>
      <c r="D107" s="10"/>
      <c r="E107" s="10">
        <f t="shared" si="36"/>
        <v>58800</v>
      </c>
      <c r="F107" s="88">
        <f t="shared" si="34"/>
        <v>0</v>
      </c>
      <c r="G107" s="88">
        <f t="shared" si="35"/>
        <v>0</v>
      </c>
      <c r="H107" s="17">
        <f t="shared" si="33"/>
        <v>0</v>
      </c>
      <c r="I107" s="26"/>
      <c r="J107" s="10">
        <v>97</v>
      </c>
      <c r="K107" s="74"/>
      <c r="L107" s="10">
        <f t="shared" si="32"/>
        <v>40600</v>
      </c>
      <c r="M107" s="88">
        <f t="shared" si="21"/>
        <v>0</v>
      </c>
      <c r="N107" s="88">
        <f t="shared" si="22"/>
        <v>0</v>
      </c>
      <c r="O107" s="17">
        <f t="shared" si="23"/>
        <v>0</v>
      </c>
      <c r="P107" s="26"/>
      <c r="Q107" s="10">
        <v>97</v>
      </c>
      <c r="R107" s="6"/>
      <c r="S107" s="10">
        <f t="shared" si="31"/>
        <v>88600</v>
      </c>
      <c r="T107" s="88">
        <f t="shared" si="24"/>
        <v>0</v>
      </c>
      <c r="U107" s="88">
        <f t="shared" si="25"/>
        <v>0</v>
      </c>
      <c r="V107" s="17">
        <f t="shared" si="26"/>
        <v>0</v>
      </c>
      <c r="W107" s="1"/>
    </row>
    <row r="108" spans="1:23" ht="14.25">
      <c r="A108" s="10">
        <v>98</v>
      </c>
      <c r="B108" s="6"/>
      <c r="C108" s="10"/>
      <c r="D108" s="10"/>
      <c r="E108" s="10">
        <f t="shared" si="36"/>
        <v>59200</v>
      </c>
      <c r="F108" s="88">
        <f t="shared" si="34"/>
        <v>0</v>
      </c>
      <c r="G108" s="88">
        <f t="shared" si="35"/>
        <v>0</v>
      </c>
      <c r="H108" s="17">
        <f t="shared" si="33"/>
        <v>0</v>
      </c>
      <c r="I108" s="26"/>
      <c r="J108" s="10">
        <v>98</v>
      </c>
      <c r="K108" s="74"/>
      <c r="L108" s="10">
        <f t="shared" si="32"/>
        <v>40900</v>
      </c>
      <c r="M108" s="88">
        <f t="shared" si="21"/>
        <v>0</v>
      </c>
      <c r="N108" s="88">
        <f t="shared" si="22"/>
        <v>0</v>
      </c>
      <c r="O108" s="17">
        <f t="shared" si="23"/>
        <v>0</v>
      </c>
      <c r="P108" s="26"/>
      <c r="Q108" s="10">
        <v>98</v>
      </c>
      <c r="R108" s="6"/>
      <c r="S108" s="10">
        <f t="shared" si="31"/>
        <v>89400</v>
      </c>
      <c r="T108" s="88">
        <f t="shared" si="24"/>
        <v>0</v>
      </c>
      <c r="U108" s="88">
        <f t="shared" si="25"/>
        <v>0</v>
      </c>
      <c r="V108" s="17">
        <f t="shared" si="26"/>
        <v>0</v>
      </c>
      <c r="W108" s="1"/>
    </row>
    <row r="109" spans="1:23" ht="14.25">
      <c r="A109" s="10">
        <v>99</v>
      </c>
      <c r="B109" s="6"/>
      <c r="C109" s="10"/>
      <c r="D109" s="10"/>
      <c r="E109" s="10">
        <f t="shared" si="36"/>
        <v>59600</v>
      </c>
      <c r="F109" s="88">
        <f t="shared" si="34"/>
        <v>0</v>
      </c>
      <c r="G109" s="88">
        <f t="shared" si="35"/>
        <v>0</v>
      </c>
      <c r="H109" s="17">
        <f t="shared" si="33"/>
        <v>0</v>
      </c>
      <c r="I109" s="26"/>
      <c r="J109" s="10">
        <v>99</v>
      </c>
      <c r="K109" s="74"/>
      <c r="L109" s="10">
        <f t="shared" si="32"/>
        <v>41200</v>
      </c>
      <c r="M109" s="88">
        <f t="shared" si="21"/>
        <v>0</v>
      </c>
      <c r="N109" s="88">
        <f t="shared" si="22"/>
        <v>0</v>
      </c>
      <c r="O109" s="17">
        <f t="shared" si="23"/>
        <v>0</v>
      </c>
      <c r="P109" s="26"/>
      <c r="Q109" s="10">
        <v>99</v>
      </c>
      <c r="R109" s="6"/>
      <c r="S109" s="10">
        <f t="shared" si="31"/>
        <v>90200</v>
      </c>
      <c r="T109" s="88">
        <f t="shared" si="24"/>
        <v>0</v>
      </c>
      <c r="U109" s="88">
        <f t="shared" si="25"/>
        <v>0</v>
      </c>
      <c r="V109" s="17">
        <f t="shared" si="26"/>
        <v>0</v>
      </c>
      <c r="W109" s="1"/>
    </row>
    <row r="110" spans="1:23" ht="14.25">
      <c r="A110" s="8">
        <v>100</v>
      </c>
      <c r="B110" s="8"/>
      <c r="C110" s="16"/>
      <c r="D110" s="16"/>
      <c r="E110" s="16">
        <f t="shared" si="36"/>
        <v>60000</v>
      </c>
      <c r="F110" s="89">
        <f t="shared" si="34"/>
        <v>0</v>
      </c>
      <c r="G110" s="89">
        <f>IF((F110+F116)/2=0.5,1,0)</f>
        <v>0</v>
      </c>
      <c r="H110" s="23">
        <f t="shared" si="33"/>
        <v>0</v>
      </c>
      <c r="I110" s="26"/>
      <c r="J110" s="8">
        <v>100</v>
      </c>
      <c r="K110" s="325"/>
      <c r="L110" s="16">
        <f t="shared" si="32"/>
        <v>41500</v>
      </c>
      <c r="M110" s="89">
        <f t="shared" si="21"/>
        <v>0</v>
      </c>
      <c r="N110" s="89">
        <f t="shared" si="22"/>
        <v>0</v>
      </c>
      <c r="O110" s="23">
        <f t="shared" si="23"/>
        <v>0</v>
      </c>
      <c r="P110" s="26"/>
      <c r="Q110" s="8">
        <v>100</v>
      </c>
      <c r="R110" s="8"/>
      <c r="S110" s="16">
        <f t="shared" si="31"/>
        <v>91000</v>
      </c>
      <c r="T110" s="89">
        <f t="shared" si="24"/>
        <v>0</v>
      </c>
      <c r="U110" s="89">
        <f t="shared" si="25"/>
        <v>0</v>
      </c>
      <c r="V110" s="23">
        <f t="shared" si="26"/>
        <v>0</v>
      </c>
      <c r="W110" s="1"/>
    </row>
    <row r="111" spans="1:23" ht="15">
      <c r="A111" s="10">
        <v>101</v>
      </c>
      <c r="B111" s="5" t="s">
        <v>236</v>
      </c>
      <c r="C111" s="9" t="s">
        <v>234</v>
      </c>
      <c r="D111" s="5"/>
      <c r="F111" s="38"/>
      <c r="G111" s="38"/>
      <c r="H111" s="17"/>
      <c r="I111" s="26"/>
      <c r="J111" s="10">
        <v>101</v>
      </c>
      <c r="K111" s="322" t="s">
        <v>225</v>
      </c>
      <c r="L111" s="9">
        <f t="shared" si="32"/>
        <v>42900</v>
      </c>
      <c r="M111" s="294">
        <f t="shared" si="21"/>
        <v>0</v>
      </c>
      <c r="N111" s="294">
        <f t="shared" si="22"/>
        <v>0</v>
      </c>
      <c r="O111" s="4">
        <f t="shared" si="23"/>
        <v>0</v>
      </c>
      <c r="P111" s="26"/>
      <c r="Q111" s="10">
        <v>101</v>
      </c>
      <c r="R111" s="6">
        <v>6</v>
      </c>
      <c r="S111" s="10">
        <f aca="true" t="shared" si="37" ref="S111:S130">S$30+S91</f>
        <v>92800</v>
      </c>
      <c r="T111" s="38">
        <f t="shared" si="24"/>
        <v>0</v>
      </c>
      <c r="U111" s="38">
        <f t="shared" si="25"/>
        <v>0</v>
      </c>
      <c r="V111" s="17">
        <f t="shared" si="26"/>
        <v>0</v>
      </c>
      <c r="W111" s="1"/>
    </row>
    <row r="112" spans="1:23" ht="15">
      <c r="A112" s="10">
        <v>102</v>
      </c>
      <c r="B112" s="6" t="s">
        <v>224</v>
      </c>
      <c r="C112" s="10" t="s">
        <v>237</v>
      </c>
      <c r="D112" s="6"/>
      <c r="G112" s="38"/>
      <c r="H112" s="17"/>
      <c r="I112" s="26"/>
      <c r="J112" s="10">
        <v>102</v>
      </c>
      <c r="K112" s="323" t="s">
        <v>226</v>
      </c>
      <c r="L112" s="10">
        <f t="shared" si="32"/>
        <v>43200</v>
      </c>
      <c r="M112" s="88">
        <f t="shared" si="21"/>
        <v>0</v>
      </c>
      <c r="N112" s="38">
        <f t="shared" si="22"/>
        <v>0</v>
      </c>
      <c r="O112" s="17">
        <f t="shared" si="23"/>
        <v>0</v>
      </c>
      <c r="P112" s="26"/>
      <c r="Q112" s="10">
        <v>102</v>
      </c>
      <c r="R112" s="6"/>
      <c r="S112" s="10">
        <f t="shared" si="37"/>
        <v>94000</v>
      </c>
      <c r="T112" s="88">
        <f t="shared" si="24"/>
        <v>0</v>
      </c>
      <c r="U112" s="38">
        <f t="shared" si="25"/>
        <v>0</v>
      </c>
      <c r="V112" s="17">
        <f t="shared" si="26"/>
        <v>0</v>
      </c>
      <c r="W112" s="1"/>
    </row>
    <row r="113" spans="1:23" ht="14.25">
      <c r="A113" s="10">
        <v>103</v>
      </c>
      <c r="B113" s="6" t="s">
        <v>223</v>
      </c>
      <c r="C113" s="296" t="s">
        <v>233</v>
      </c>
      <c r="D113" s="6"/>
      <c r="H113" s="17"/>
      <c r="I113" s="26"/>
      <c r="J113" s="10">
        <v>103</v>
      </c>
      <c r="K113" s="324">
        <v>1</v>
      </c>
      <c r="L113" s="9">
        <f t="shared" si="32"/>
        <v>44000</v>
      </c>
      <c r="M113" s="102">
        <f t="shared" si="21"/>
        <v>0</v>
      </c>
      <c r="N113" s="102">
        <f t="shared" si="22"/>
        <v>0</v>
      </c>
      <c r="O113" s="4">
        <f t="shared" si="23"/>
        <v>0</v>
      </c>
      <c r="P113" s="26"/>
      <c r="Q113" s="10">
        <v>103</v>
      </c>
      <c r="R113" s="6"/>
      <c r="S113" s="10">
        <f t="shared" si="37"/>
        <v>95000</v>
      </c>
      <c r="T113" s="88">
        <f t="shared" si="24"/>
        <v>0</v>
      </c>
      <c r="U113" s="88">
        <f t="shared" si="25"/>
        <v>0</v>
      </c>
      <c r="V113" s="17">
        <f t="shared" si="26"/>
        <v>0</v>
      </c>
      <c r="W113" s="1"/>
    </row>
    <row r="114" spans="1:23" ht="14.25">
      <c r="A114" s="10">
        <v>104</v>
      </c>
      <c r="B114" s="6" t="s">
        <v>165</v>
      </c>
      <c r="C114" s="296" t="s">
        <v>162</v>
      </c>
      <c r="D114" s="6"/>
      <c r="H114" s="17"/>
      <c r="I114" s="26"/>
      <c r="J114" s="10">
        <v>104</v>
      </c>
      <c r="K114" s="299" t="s">
        <v>235</v>
      </c>
      <c r="L114" s="10">
        <f t="shared" si="32"/>
        <v>44400</v>
      </c>
      <c r="M114" s="88">
        <f t="shared" si="21"/>
        <v>0</v>
      </c>
      <c r="N114" s="88">
        <f t="shared" si="22"/>
        <v>0</v>
      </c>
      <c r="O114" s="17">
        <f t="shared" si="23"/>
        <v>0</v>
      </c>
      <c r="P114" s="26"/>
      <c r="Q114" s="10">
        <v>104</v>
      </c>
      <c r="R114" s="6"/>
      <c r="S114" s="10">
        <f t="shared" si="37"/>
        <v>96000</v>
      </c>
      <c r="T114" s="88">
        <f t="shared" si="24"/>
        <v>0</v>
      </c>
      <c r="U114" s="88">
        <f t="shared" si="25"/>
        <v>0</v>
      </c>
      <c r="V114" s="17">
        <f t="shared" si="26"/>
        <v>0</v>
      </c>
      <c r="W114" s="1"/>
    </row>
    <row r="115" spans="1:23" ht="14.25">
      <c r="A115" s="10">
        <v>105</v>
      </c>
      <c r="B115" s="6" t="s">
        <v>166</v>
      </c>
      <c r="C115" s="10" t="s">
        <v>163</v>
      </c>
      <c r="D115" s="6">
        <f>MAX(IF(E$2&gt;A116,0,E$1*1000-A110*1000/1.1),0)</f>
        <v>0</v>
      </c>
      <c r="E115" s="13">
        <f>ROUND(D115*E$8,0)</f>
        <v>0</v>
      </c>
      <c r="H115" s="17"/>
      <c r="I115" s="26"/>
      <c r="J115" s="10">
        <v>105</v>
      </c>
      <c r="K115" s="299" t="s">
        <v>164</v>
      </c>
      <c r="L115" s="10">
        <f t="shared" si="32"/>
        <v>44800</v>
      </c>
      <c r="M115" s="88">
        <f t="shared" si="21"/>
        <v>0</v>
      </c>
      <c r="N115" s="88">
        <f t="shared" si="22"/>
        <v>0</v>
      </c>
      <c r="O115" s="17">
        <f t="shared" si="23"/>
        <v>0</v>
      </c>
      <c r="P115" s="26"/>
      <c r="Q115" s="10">
        <v>105</v>
      </c>
      <c r="R115" s="6"/>
      <c r="S115" s="10">
        <f t="shared" si="37"/>
        <v>97000</v>
      </c>
      <c r="T115" s="88">
        <f t="shared" si="24"/>
        <v>0</v>
      </c>
      <c r="U115" s="88">
        <f t="shared" si="25"/>
        <v>0</v>
      </c>
      <c r="V115" s="17">
        <f t="shared" si="26"/>
        <v>0</v>
      </c>
      <c r="W115" s="1"/>
    </row>
    <row r="116" spans="1:23" ht="14.25">
      <c r="A116" s="10">
        <v>106</v>
      </c>
      <c r="B116" s="8"/>
      <c r="C116" s="8"/>
      <c r="D116" s="300"/>
      <c r="E116" s="14">
        <f>E110+E115</f>
        <v>60000</v>
      </c>
      <c r="F116" s="89">
        <f>IF(E$2&gt;A110,1,0)</f>
        <v>0</v>
      </c>
      <c r="G116" s="89">
        <f>IF((F116+F117)/2=0.5,1,0)</f>
        <v>0</v>
      </c>
      <c r="H116" s="23">
        <f aca="true" t="shared" si="38" ref="H116:H130">E116*G116</f>
        <v>0</v>
      </c>
      <c r="I116" s="26"/>
      <c r="J116" s="10">
        <v>106</v>
      </c>
      <c r="K116" s="74"/>
      <c r="L116" s="10">
        <f t="shared" si="32"/>
        <v>45200</v>
      </c>
      <c r="M116" s="88">
        <f t="shared" si="21"/>
        <v>0</v>
      </c>
      <c r="N116" s="88">
        <f t="shared" si="22"/>
        <v>0</v>
      </c>
      <c r="O116" s="17">
        <f t="shared" si="23"/>
        <v>0</v>
      </c>
      <c r="P116" s="26"/>
      <c r="Q116" s="10">
        <v>106</v>
      </c>
      <c r="R116" s="6"/>
      <c r="S116" s="10">
        <f t="shared" si="37"/>
        <v>98000</v>
      </c>
      <c r="T116" s="88">
        <f t="shared" si="24"/>
        <v>0</v>
      </c>
      <c r="U116" s="88">
        <f t="shared" si="25"/>
        <v>0</v>
      </c>
      <c r="V116" s="17">
        <f t="shared" si="26"/>
        <v>0</v>
      </c>
      <c r="W116" s="1"/>
    </row>
    <row r="117" spans="1:23" ht="14.25">
      <c r="A117" s="10">
        <v>107</v>
      </c>
      <c r="B117" s="299">
        <v>1</v>
      </c>
      <c r="C117" s="10" t="s">
        <v>229</v>
      </c>
      <c r="D117" s="10"/>
      <c r="E117" s="10">
        <f>E$30+E97</f>
        <v>66200</v>
      </c>
      <c r="F117" s="88">
        <f aca="true" t="shared" si="39" ref="F117:F130">IF(E$2&gt;A116,1,0)</f>
        <v>0</v>
      </c>
      <c r="G117" s="88">
        <f aca="true" t="shared" si="40" ref="G117:G129">IF((F117+F118)/2=0.5,1,0)</f>
        <v>0</v>
      </c>
      <c r="H117" s="17">
        <f t="shared" si="38"/>
        <v>0</v>
      </c>
      <c r="I117" s="26"/>
      <c r="J117" s="10">
        <v>107</v>
      </c>
      <c r="K117" s="74"/>
      <c r="L117" s="10">
        <f t="shared" si="32"/>
        <v>45600</v>
      </c>
      <c r="M117" s="88">
        <f t="shared" si="21"/>
        <v>0</v>
      </c>
      <c r="N117" s="88">
        <f t="shared" si="22"/>
        <v>0</v>
      </c>
      <c r="O117" s="17">
        <f t="shared" si="23"/>
        <v>0</v>
      </c>
      <c r="P117" s="26"/>
      <c r="Q117" s="10">
        <v>107</v>
      </c>
      <c r="R117" s="6"/>
      <c r="S117" s="10">
        <f t="shared" si="37"/>
        <v>98800</v>
      </c>
      <c r="T117" s="88">
        <f t="shared" si="24"/>
        <v>0</v>
      </c>
      <c r="U117" s="88">
        <f t="shared" si="25"/>
        <v>0</v>
      </c>
      <c r="V117" s="17">
        <f t="shared" si="26"/>
        <v>0</v>
      </c>
      <c r="W117" s="1"/>
    </row>
    <row r="118" spans="1:23" ht="14.25">
      <c r="A118" s="10">
        <v>108</v>
      </c>
      <c r="B118" s="6" t="s">
        <v>235</v>
      </c>
      <c r="C118" s="10" t="s">
        <v>230</v>
      </c>
      <c r="D118" s="10"/>
      <c r="E118" s="10">
        <f aca="true" t="shared" si="41" ref="E118:E130">E$30+E98</f>
        <v>66800</v>
      </c>
      <c r="F118" s="88">
        <f t="shared" si="39"/>
        <v>0</v>
      </c>
      <c r="G118" s="88">
        <f t="shared" si="40"/>
        <v>0</v>
      </c>
      <c r="H118" s="17">
        <f t="shared" si="38"/>
        <v>0</v>
      </c>
      <c r="I118" s="26"/>
      <c r="J118" s="10">
        <v>108</v>
      </c>
      <c r="K118" s="74"/>
      <c r="L118" s="10">
        <f t="shared" si="32"/>
        <v>46000</v>
      </c>
      <c r="M118" s="88">
        <f t="shared" si="21"/>
        <v>0</v>
      </c>
      <c r="N118" s="88">
        <f t="shared" si="22"/>
        <v>0</v>
      </c>
      <c r="O118" s="17">
        <f t="shared" si="23"/>
        <v>0</v>
      </c>
      <c r="P118" s="26"/>
      <c r="Q118" s="10">
        <v>108</v>
      </c>
      <c r="R118" s="6"/>
      <c r="S118" s="10">
        <f t="shared" si="37"/>
        <v>99600</v>
      </c>
      <c r="T118" s="88">
        <f t="shared" si="24"/>
        <v>0</v>
      </c>
      <c r="U118" s="88">
        <f t="shared" si="25"/>
        <v>0</v>
      </c>
      <c r="V118" s="17">
        <f t="shared" si="26"/>
        <v>0</v>
      </c>
      <c r="W118" s="1"/>
    </row>
    <row r="119" spans="1:23" ht="14.25">
      <c r="A119" s="10">
        <v>109</v>
      </c>
      <c r="B119" s="6" t="s">
        <v>164</v>
      </c>
      <c r="C119" s="10" t="s">
        <v>228</v>
      </c>
      <c r="D119" s="10"/>
      <c r="E119" s="10">
        <f t="shared" si="41"/>
        <v>67400</v>
      </c>
      <c r="F119" s="88">
        <f t="shared" si="39"/>
        <v>0</v>
      </c>
      <c r="G119" s="88">
        <f t="shared" si="40"/>
        <v>0</v>
      </c>
      <c r="H119" s="17">
        <f t="shared" si="38"/>
        <v>0</v>
      </c>
      <c r="I119" s="26"/>
      <c r="J119" s="10">
        <v>109</v>
      </c>
      <c r="K119" s="74"/>
      <c r="L119" s="10">
        <f t="shared" si="32"/>
        <v>46400</v>
      </c>
      <c r="M119" s="88">
        <f t="shared" si="21"/>
        <v>0</v>
      </c>
      <c r="N119" s="88">
        <f t="shared" si="22"/>
        <v>0</v>
      </c>
      <c r="O119" s="17">
        <f t="shared" si="23"/>
        <v>0</v>
      </c>
      <c r="P119" s="26"/>
      <c r="Q119" s="10">
        <v>109</v>
      </c>
      <c r="R119" s="6"/>
      <c r="S119" s="10">
        <f t="shared" si="37"/>
        <v>100400</v>
      </c>
      <c r="T119" s="88">
        <f t="shared" si="24"/>
        <v>0</v>
      </c>
      <c r="U119" s="88">
        <f t="shared" si="25"/>
        <v>0</v>
      </c>
      <c r="V119" s="17">
        <f t="shared" si="26"/>
        <v>0</v>
      </c>
      <c r="W119" s="1"/>
    </row>
    <row r="120" spans="1:23" ht="14.25">
      <c r="A120" s="10">
        <v>110</v>
      </c>
      <c r="B120" s="6"/>
      <c r="C120" s="10"/>
      <c r="D120" s="10"/>
      <c r="E120" s="10">
        <f t="shared" si="41"/>
        <v>68000</v>
      </c>
      <c r="F120" s="88">
        <f t="shared" si="39"/>
        <v>0</v>
      </c>
      <c r="G120" s="88">
        <f t="shared" si="40"/>
        <v>0</v>
      </c>
      <c r="H120" s="17">
        <f t="shared" si="38"/>
        <v>0</v>
      </c>
      <c r="I120" s="26"/>
      <c r="J120" s="10">
        <v>110</v>
      </c>
      <c r="K120" s="74"/>
      <c r="L120" s="10">
        <f t="shared" si="32"/>
        <v>46800</v>
      </c>
      <c r="M120" s="88">
        <f t="shared" si="21"/>
        <v>0</v>
      </c>
      <c r="N120" s="88">
        <f t="shared" si="22"/>
        <v>0</v>
      </c>
      <c r="O120" s="17">
        <f t="shared" si="23"/>
        <v>0</v>
      </c>
      <c r="P120" s="26"/>
      <c r="Q120" s="10">
        <v>110</v>
      </c>
      <c r="R120" s="6"/>
      <c r="S120" s="10">
        <f t="shared" si="37"/>
        <v>101200</v>
      </c>
      <c r="T120" s="88">
        <f t="shared" si="24"/>
        <v>0</v>
      </c>
      <c r="U120" s="88">
        <f t="shared" si="25"/>
        <v>0</v>
      </c>
      <c r="V120" s="17">
        <f t="shared" si="26"/>
        <v>0</v>
      </c>
      <c r="W120" s="1"/>
    </row>
    <row r="121" spans="1:23" ht="14.25">
      <c r="A121" s="10">
        <v>111</v>
      </c>
      <c r="B121" s="6"/>
      <c r="C121" s="10"/>
      <c r="D121" s="10"/>
      <c r="E121" s="10">
        <f t="shared" si="41"/>
        <v>68400</v>
      </c>
      <c r="F121" s="88">
        <f t="shared" si="39"/>
        <v>0</v>
      </c>
      <c r="G121" s="88">
        <f t="shared" si="40"/>
        <v>0</v>
      </c>
      <c r="H121" s="17">
        <f t="shared" si="38"/>
        <v>0</v>
      </c>
      <c r="I121" s="26"/>
      <c r="J121" s="10">
        <v>111</v>
      </c>
      <c r="K121" s="74"/>
      <c r="L121" s="10">
        <f t="shared" si="32"/>
        <v>47100</v>
      </c>
      <c r="M121" s="88">
        <f t="shared" si="21"/>
        <v>0</v>
      </c>
      <c r="N121" s="88">
        <f t="shared" si="22"/>
        <v>0</v>
      </c>
      <c r="O121" s="17">
        <f t="shared" si="23"/>
        <v>0</v>
      </c>
      <c r="P121" s="26"/>
      <c r="Q121" s="10">
        <v>111</v>
      </c>
      <c r="R121" s="6"/>
      <c r="S121" s="10">
        <f t="shared" si="37"/>
        <v>102000</v>
      </c>
      <c r="T121" s="88">
        <f t="shared" si="24"/>
        <v>0</v>
      </c>
      <c r="U121" s="88">
        <f t="shared" si="25"/>
        <v>0</v>
      </c>
      <c r="V121" s="17">
        <f t="shared" si="26"/>
        <v>0</v>
      </c>
      <c r="W121" s="1"/>
    </row>
    <row r="122" spans="1:23" ht="14.25">
      <c r="A122" s="10">
        <v>112</v>
      </c>
      <c r="B122" s="6"/>
      <c r="C122" s="10"/>
      <c r="D122" s="10"/>
      <c r="E122" s="10">
        <f t="shared" si="41"/>
        <v>68800</v>
      </c>
      <c r="F122" s="88">
        <f t="shared" si="39"/>
        <v>0</v>
      </c>
      <c r="G122" s="88">
        <f t="shared" si="40"/>
        <v>0</v>
      </c>
      <c r="H122" s="17">
        <f t="shared" si="38"/>
        <v>0</v>
      </c>
      <c r="I122" s="26"/>
      <c r="J122" s="10">
        <v>112</v>
      </c>
      <c r="K122" s="74"/>
      <c r="L122" s="10">
        <f t="shared" si="32"/>
        <v>47400</v>
      </c>
      <c r="M122" s="88">
        <f t="shared" si="21"/>
        <v>0</v>
      </c>
      <c r="N122" s="88">
        <f t="shared" si="22"/>
        <v>0</v>
      </c>
      <c r="O122" s="17">
        <f t="shared" si="23"/>
        <v>0</v>
      </c>
      <c r="P122" s="26"/>
      <c r="Q122" s="10">
        <v>112</v>
      </c>
      <c r="R122" s="6"/>
      <c r="S122" s="10">
        <f t="shared" si="37"/>
        <v>102800</v>
      </c>
      <c r="T122" s="88">
        <f t="shared" si="24"/>
        <v>0</v>
      </c>
      <c r="U122" s="88">
        <f t="shared" si="25"/>
        <v>0</v>
      </c>
      <c r="V122" s="17">
        <f t="shared" si="26"/>
        <v>0</v>
      </c>
      <c r="W122" s="1"/>
    </row>
    <row r="123" spans="1:23" ht="14.25">
      <c r="A123" s="10">
        <v>113</v>
      </c>
      <c r="B123" s="6"/>
      <c r="C123" s="10"/>
      <c r="D123" s="10"/>
      <c r="E123" s="10">
        <f t="shared" si="41"/>
        <v>69200</v>
      </c>
      <c r="F123" s="88">
        <f t="shared" si="39"/>
        <v>0</v>
      </c>
      <c r="G123" s="88">
        <f t="shared" si="40"/>
        <v>0</v>
      </c>
      <c r="H123" s="17">
        <f t="shared" si="38"/>
        <v>0</v>
      </c>
      <c r="I123" s="26"/>
      <c r="J123" s="10">
        <v>113</v>
      </c>
      <c r="K123" s="74"/>
      <c r="L123" s="10">
        <f t="shared" si="32"/>
        <v>47700</v>
      </c>
      <c r="M123" s="88">
        <f t="shared" si="21"/>
        <v>0</v>
      </c>
      <c r="N123" s="88">
        <f t="shared" si="22"/>
        <v>0</v>
      </c>
      <c r="O123" s="17">
        <f t="shared" si="23"/>
        <v>0</v>
      </c>
      <c r="P123" s="26"/>
      <c r="Q123" s="10">
        <v>113</v>
      </c>
      <c r="R123" s="6"/>
      <c r="S123" s="10">
        <f t="shared" si="37"/>
        <v>103600</v>
      </c>
      <c r="T123" s="88">
        <f t="shared" si="24"/>
        <v>0</v>
      </c>
      <c r="U123" s="88">
        <f t="shared" si="25"/>
        <v>0</v>
      </c>
      <c r="V123" s="17">
        <f t="shared" si="26"/>
        <v>0</v>
      </c>
      <c r="W123" s="1"/>
    </row>
    <row r="124" spans="1:23" ht="14.25">
      <c r="A124" s="10">
        <v>114</v>
      </c>
      <c r="B124" s="6"/>
      <c r="C124" s="10"/>
      <c r="D124" s="10"/>
      <c r="E124" s="10">
        <f t="shared" si="41"/>
        <v>69600</v>
      </c>
      <c r="F124" s="88">
        <f t="shared" si="39"/>
        <v>0</v>
      </c>
      <c r="G124" s="88">
        <f t="shared" si="40"/>
        <v>0</v>
      </c>
      <c r="H124" s="17">
        <f t="shared" si="38"/>
        <v>0</v>
      </c>
      <c r="I124" s="26"/>
      <c r="J124" s="10">
        <v>114</v>
      </c>
      <c r="K124" s="74"/>
      <c r="L124" s="10">
        <f t="shared" si="32"/>
        <v>48000</v>
      </c>
      <c r="M124" s="88">
        <f t="shared" si="21"/>
        <v>0</v>
      </c>
      <c r="N124" s="88">
        <f t="shared" si="22"/>
        <v>0</v>
      </c>
      <c r="O124" s="17">
        <f t="shared" si="23"/>
        <v>0</v>
      </c>
      <c r="P124" s="26"/>
      <c r="Q124" s="10">
        <v>114</v>
      </c>
      <c r="R124" s="6"/>
      <c r="S124" s="10">
        <f t="shared" si="37"/>
        <v>104400</v>
      </c>
      <c r="T124" s="88">
        <f t="shared" si="24"/>
        <v>0</v>
      </c>
      <c r="U124" s="88">
        <f t="shared" si="25"/>
        <v>0</v>
      </c>
      <c r="V124" s="17">
        <f t="shared" si="26"/>
        <v>0</v>
      </c>
      <c r="W124" s="1"/>
    </row>
    <row r="125" spans="1:23" ht="14.25">
      <c r="A125" s="10">
        <v>115</v>
      </c>
      <c r="B125" s="6"/>
      <c r="C125" s="10"/>
      <c r="D125" s="10"/>
      <c r="E125" s="10">
        <f t="shared" si="41"/>
        <v>70000</v>
      </c>
      <c r="F125" s="88">
        <f t="shared" si="39"/>
        <v>0</v>
      </c>
      <c r="G125" s="88">
        <f t="shared" si="40"/>
        <v>0</v>
      </c>
      <c r="H125" s="17">
        <f t="shared" si="38"/>
        <v>0</v>
      </c>
      <c r="I125" s="26"/>
      <c r="J125" s="10">
        <v>115</v>
      </c>
      <c r="K125" s="74"/>
      <c r="L125" s="10">
        <f t="shared" si="32"/>
        <v>48300</v>
      </c>
      <c r="M125" s="88">
        <f t="shared" si="21"/>
        <v>0</v>
      </c>
      <c r="N125" s="88">
        <f t="shared" si="22"/>
        <v>0</v>
      </c>
      <c r="O125" s="17">
        <f t="shared" si="23"/>
        <v>0</v>
      </c>
      <c r="P125" s="26"/>
      <c r="Q125" s="10">
        <v>115</v>
      </c>
      <c r="R125" s="6"/>
      <c r="S125" s="10">
        <f t="shared" si="37"/>
        <v>105200</v>
      </c>
      <c r="T125" s="88">
        <f t="shared" si="24"/>
        <v>0</v>
      </c>
      <c r="U125" s="88">
        <f t="shared" si="25"/>
        <v>0</v>
      </c>
      <c r="V125" s="17">
        <f t="shared" si="26"/>
        <v>0</v>
      </c>
      <c r="W125" s="1"/>
    </row>
    <row r="126" spans="1:23" ht="14.25">
      <c r="A126" s="10">
        <v>116</v>
      </c>
      <c r="B126" s="6"/>
      <c r="C126" s="10"/>
      <c r="D126" s="10"/>
      <c r="E126" s="10">
        <f t="shared" si="41"/>
        <v>70400</v>
      </c>
      <c r="F126" s="88">
        <f t="shared" si="39"/>
        <v>0</v>
      </c>
      <c r="G126" s="88">
        <f t="shared" si="40"/>
        <v>0</v>
      </c>
      <c r="H126" s="17">
        <f t="shared" si="38"/>
        <v>0</v>
      </c>
      <c r="I126" s="26"/>
      <c r="J126" s="10">
        <v>116</v>
      </c>
      <c r="K126" s="74"/>
      <c r="L126" s="10">
        <f t="shared" si="32"/>
        <v>48600</v>
      </c>
      <c r="M126" s="88">
        <f t="shared" si="21"/>
        <v>0</v>
      </c>
      <c r="N126" s="88">
        <f t="shared" si="22"/>
        <v>0</v>
      </c>
      <c r="O126" s="17">
        <f t="shared" si="23"/>
        <v>0</v>
      </c>
      <c r="P126" s="26"/>
      <c r="Q126" s="10">
        <v>116</v>
      </c>
      <c r="R126" s="6"/>
      <c r="S126" s="10">
        <f t="shared" si="37"/>
        <v>106000</v>
      </c>
      <c r="T126" s="88">
        <f t="shared" si="24"/>
        <v>0</v>
      </c>
      <c r="U126" s="88">
        <f t="shared" si="25"/>
        <v>0</v>
      </c>
      <c r="V126" s="17">
        <f t="shared" si="26"/>
        <v>0</v>
      </c>
      <c r="W126" s="1"/>
    </row>
    <row r="127" spans="1:23" ht="14.25">
      <c r="A127" s="10">
        <v>117</v>
      </c>
      <c r="B127" s="6"/>
      <c r="C127" s="10"/>
      <c r="D127" s="10"/>
      <c r="E127" s="10">
        <f t="shared" si="41"/>
        <v>70800</v>
      </c>
      <c r="F127" s="88">
        <f t="shared" si="39"/>
        <v>0</v>
      </c>
      <c r="G127" s="88">
        <f t="shared" si="40"/>
        <v>0</v>
      </c>
      <c r="H127" s="17">
        <f t="shared" si="38"/>
        <v>0</v>
      </c>
      <c r="I127" s="26"/>
      <c r="J127" s="10">
        <v>117</v>
      </c>
      <c r="K127" s="74"/>
      <c r="L127" s="10">
        <f t="shared" si="32"/>
        <v>48900</v>
      </c>
      <c r="M127" s="88">
        <f t="shared" si="21"/>
        <v>0</v>
      </c>
      <c r="N127" s="88">
        <f t="shared" si="22"/>
        <v>0</v>
      </c>
      <c r="O127" s="17">
        <f t="shared" si="23"/>
        <v>0</v>
      </c>
      <c r="P127" s="26"/>
      <c r="Q127" s="10">
        <v>117</v>
      </c>
      <c r="R127" s="6"/>
      <c r="S127" s="10">
        <f t="shared" si="37"/>
        <v>106800</v>
      </c>
      <c r="T127" s="88">
        <f t="shared" si="24"/>
        <v>0</v>
      </c>
      <c r="U127" s="88">
        <f t="shared" si="25"/>
        <v>0</v>
      </c>
      <c r="V127" s="17">
        <f t="shared" si="26"/>
        <v>0</v>
      </c>
      <c r="W127" s="1"/>
    </row>
    <row r="128" spans="1:23" ht="14.25">
      <c r="A128" s="10">
        <v>118</v>
      </c>
      <c r="B128" s="6"/>
      <c r="C128" s="10"/>
      <c r="D128" s="10"/>
      <c r="E128" s="10">
        <f t="shared" si="41"/>
        <v>71200</v>
      </c>
      <c r="F128" s="88">
        <f t="shared" si="39"/>
        <v>0</v>
      </c>
      <c r="G128" s="88">
        <f t="shared" si="40"/>
        <v>0</v>
      </c>
      <c r="H128" s="17">
        <f t="shared" si="38"/>
        <v>0</v>
      </c>
      <c r="I128" s="26"/>
      <c r="J128" s="10">
        <v>118</v>
      </c>
      <c r="K128" s="74"/>
      <c r="L128" s="10">
        <f t="shared" si="32"/>
        <v>49200</v>
      </c>
      <c r="M128" s="88">
        <f t="shared" si="21"/>
        <v>0</v>
      </c>
      <c r="N128" s="88">
        <f t="shared" si="22"/>
        <v>0</v>
      </c>
      <c r="O128" s="17">
        <f t="shared" si="23"/>
        <v>0</v>
      </c>
      <c r="P128" s="26"/>
      <c r="Q128" s="10">
        <v>118</v>
      </c>
      <c r="R128" s="6"/>
      <c r="S128" s="10">
        <f t="shared" si="37"/>
        <v>107600</v>
      </c>
      <c r="T128" s="88">
        <f t="shared" si="24"/>
        <v>0</v>
      </c>
      <c r="U128" s="88">
        <f t="shared" si="25"/>
        <v>0</v>
      </c>
      <c r="V128" s="17">
        <f t="shared" si="26"/>
        <v>0</v>
      </c>
      <c r="W128" s="1"/>
    </row>
    <row r="129" spans="1:23" ht="14.25">
      <c r="A129" s="10">
        <v>119</v>
      </c>
      <c r="B129" s="6"/>
      <c r="C129" s="10"/>
      <c r="D129" s="10"/>
      <c r="E129" s="10">
        <f t="shared" si="41"/>
        <v>71600</v>
      </c>
      <c r="F129" s="88">
        <f t="shared" si="39"/>
        <v>0</v>
      </c>
      <c r="G129" s="88">
        <f t="shared" si="40"/>
        <v>0</v>
      </c>
      <c r="H129" s="17">
        <f t="shared" si="38"/>
        <v>0</v>
      </c>
      <c r="I129" s="26"/>
      <c r="J129" s="10">
        <v>119</v>
      </c>
      <c r="K129" s="74"/>
      <c r="L129" s="10">
        <f t="shared" si="32"/>
        <v>49500</v>
      </c>
      <c r="M129" s="88">
        <f t="shared" si="21"/>
        <v>0</v>
      </c>
      <c r="N129" s="88">
        <f t="shared" si="22"/>
        <v>0</v>
      </c>
      <c r="O129" s="17">
        <f t="shared" si="23"/>
        <v>0</v>
      </c>
      <c r="P129" s="26"/>
      <c r="Q129" s="10">
        <v>119</v>
      </c>
      <c r="R129" s="6"/>
      <c r="S129" s="10">
        <f t="shared" si="37"/>
        <v>108400</v>
      </c>
      <c r="T129" s="88">
        <f t="shared" si="24"/>
        <v>0</v>
      </c>
      <c r="U129" s="88">
        <f t="shared" si="25"/>
        <v>0</v>
      </c>
      <c r="V129" s="17">
        <f t="shared" si="26"/>
        <v>0</v>
      </c>
      <c r="W129" s="1"/>
    </row>
    <row r="130" spans="1:23" ht="14.25">
      <c r="A130" s="8">
        <v>120</v>
      </c>
      <c r="B130" s="8"/>
      <c r="C130" s="16"/>
      <c r="D130" s="16"/>
      <c r="E130" s="16">
        <f t="shared" si="41"/>
        <v>72000</v>
      </c>
      <c r="F130" s="89">
        <f t="shared" si="39"/>
        <v>0</v>
      </c>
      <c r="G130" s="89">
        <f>IF((F130+F136)/2=0.5,1,0)</f>
        <v>0</v>
      </c>
      <c r="H130" s="23">
        <f t="shared" si="38"/>
        <v>0</v>
      </c>
      <c r="I130" s="26"/>
      <c r="J130" s="8">
        <v>120</v>
      </c>
      <c r="K130" s="325"/>
      <c r="L130" s="16">
        <f t="shared" si="32"/>
        <v>49800</v>
      </c>
      <c r="M130" s="89">
        <f t="shared" si="21"/>
        <v>0</v>
      </c>
      <c r="N130" s="89">
        <f t="shared" si="22"/>
        <v>0</v>
      </c>
      <c r="O130" s="23">
        <f t="shared" si="23"/>
        <v>0</v>
      </c>
      <c r="P130" s="26"/>
      <c r="Q130" s="8">
        <v>120</v>
      </c>
      <c r="R130" s="8"/>
      <c r="S130" s="16">
        <f t="shared" si="37"/>
        <v>109200</v>
      </c>
      <c r="T130" s="89">
        <f t="shared" si="24"/>
        <v>0</v>
      </c>
      <c r="U130" s="89">
        <f t="shared" si="25"/>
        <v>0</v>
      </c>
      <c r="V130" s="23">
        <f t="shared" si="26"/>
        <v>0</v>
      </c>
      <c r="W130" s="1"/>
    </row>
    <row r="131" spans="1:23" ht="15">
      <c r="A131" s="10">
        <v>121</v>
      </c>
      <c r="B131" s="5" t="s">
        <v>236</v>
      </c>
      <c r="C131" s="9" t="s">
        <v>234</v>
      </c>
      <c r="D131" s="5"/>
      <c r="F131" s="38"/>
      <c r="G131" s="38"/>
      <c r="H131" s="17"/>
      <c r="I131" s="26"/>
      <c r="J131" s="10">
        <v>121</v>
      </c>
      <c r="K131" s="322" t="s">
        <v>225</v>
      </c>
      <c r="L131" s="9">
        <f t="shared" si="32"/>
        <v>51200</v>
      </c>
      <c r="M131" s="294">
        <f t="shared" si="21"/>
        <v>0</v>
      </c>
      <c r="N131" s="294">
        <f t="shared" si="22"/>
        <v>0</v>
      </c>
      <c r="O131" s="4">
        <f t="shared" si="23"/>
        <v>0</v>
      </c>
      <c r="P131" s="26"/>
      <c r="Q131" s="10">
        <v>121</v>
      </c>
      <c r="R131" s="6">
        <v>7</v>
      </c>
      <c r="S131" s="10">
        <f aca="true" t="shared" si="42" ref="S131:S150">S$50+S91</f>
        <v>111000</v>
      </c>
      <c r="T131" s="38">
        <f t="shared" si="24"/>
        <v>0</v>
      </c>
      <c r="U131" s="38">
        <f t="shared" si="25"/>
        <v>0</v>
      </c>
      <c r="V131" s="17">
        <f t="shared" si="26"/>
        <v>0</v>
      </c>
      <c r="W131" s="1"/>
    </row>
    <row r="132" spans="1:23" ht="15">
      <c r="A132" s="10">
        <v>122</v>
      </c>
      <c r="B132" s="6" t="s">
        <v>224</v>
      </c>
      <c r="C132" s="10" t="s">
        <v>237</v>
      </c>
      <c r="D132" s="6"/>
      <c r="G132" s="38"/>
      <c r="H132" s="17"/>
      <c r="I132" s="26"/>
      <c r="J132" s="10">
        <v>122</v>
      </c>
      <c r="K132" s="323" t="s">
        <v>226</v>
      </c>
      <c r="L132" s="10">
        <f t="shared" si="32"/>
        <v>51500</v>
      </c>
      <c r="M132" s="88">
        <f t="shared" si="21"/>
        <v>0</v>
      </c>
      <c r="N132" s="38">
        <f t="shared" si="22"/>
        <v>0</v>
      </c>
      <c r="O132" s="17">
        <f t="shared" si="23"/>
        <v>0</v>
      </c>
      <c r="P132" s="26"/>
      <c r="Q132" s="10">
        <v>122</v>
      </c>
      <c r="R132" s="6"/>
      <c r="S132" s="10">
        <f t="shared" si="42"/>
        <v>112200</v>
      </c>
      <c r="T132" s="88">
        <f t="shared" si="24"/>
        <v>0</v>
      </c>
      <c r="U132" s="38">
        <f t="shared" si="25"/>
        <v>0</v>
      </c>
      <c r="V132" s="17">
        <f t="shared" si="26"/>
        <v>0</v>
      </c>
      <c r="W132" s="1"/>
    </row>
    <row r="133" spans="1:23" ht="14.25">
      <c r="A133" s="10">
        <v>123</v>
      </c>
      <c r="B133" s="6" t="s">
        <v>223</v>
      </c>
      <c r="C133" s="296" t="s">
        <v>233</v>
      </c>
      <c r="D133" s="6"/>
      <c r="H133" s="17"/>
      <c r="I133" s="26"/>
      <c r="J133" s="10">
        <v>123</v>
      </c>
      <c r="K133" s="324">
        <v>1</v>
      </c>
      <c r="L133" s="9">
        <f t="shared" si="32"/>
        <v>52300</v>
      </c>
      <c r="M133" s="102">
        <f t="shared" si="21"/>
        <v>0</v>
      </c>
      <c r="N133" s="102">
        <f t="shared" si="22"/>
        <v>0</v>
      </c>
      <c r="O133" s="4">
        <f t="shared" si="23"/>
        <v>0</v>
      </c>
      <c r="P133" s="26"/>
      <c r="Q133" s="10">
        <v>123</v>
      </c>
      <c r="R133" s="6"/>
      <c r="S133" s="10">
        <f t="shared" si="42"/>
        <v>113200</v>
      </c>
      <c r="T133" s="88">
        <f t="shared" si="24"/>
        <v>0</v>
      </c>
      <c r="U133" s="88">
        <f t="shared" si="25"/>
        <v>0</v>
      </c>
      <c r="V133" s="17">
        <f t="shared" si="26"/>
        <v>0</v>
      </c>
      <c r="W133" s="1"/>
    </row>
    <row r="134" spans="1:23" ht="14.25">
      <c r="A134" s="10">
        <v>124</v>
      </c>
      <c r="B134" s="6" t="s">
        <v>165</v>
      </c>
      <c r="C134" s="296" t="s">
        <v>162</v>
      </c>
      <c r="D134" s="6"/>
      <c r="H134" s="17"/>
      <c r="I134" s="26"/>
      <c r="J134" s="10">
        <v>124</v>
      </c>
      <c r="K134" s="299" t="s">
        <v>235</v>
      </c>
      <c r="L134" s="10">
        <f t="shared" si="32"/>
        <v>52700</v>
      </c>
      <c r="M134" s="88">
        <f t="shared" si="21"/>
        <v>0</v>
      </c>
      <c r="N134" s="88">
        <f t="shared" si="22"/>
        <v>0</v>
      </c>
      <c r="O134" s="17">
        <f t="shared" si="23"/>
        <v>0</v>
      </c>
      <c r="P134" s="26"/>
      <c r="Q134" s="10">
        <v>124</v>
      </c>
      <c r="R134" s="6"/>
      <c r="S134" s="10">
        <f t="shared" si="42"/>
        <v>114200</v>
      </c>
      <c r="T134" s="88">
        <f t="shared" si="24"/>
        <v>0</v>
      </c>
      <c r="U134" s="88">
        <f t="shared" si="25"/>
        <v>0</v>
      </c>
      <c r="V134" s="17">
        <f t="shared" si="26"/>
        <v>0</v>
      </c>
      <c r="W134" s="1"/>
    </row>
    <row r="135" spans="1:23" ht="14.25">
      <c r="A135" s="10">
        <v>125</v>
      </c>
      <c r="B135" s="6" t="s">
        <v>166</v>
      </c>
      <c r="C135" s="10" t="s">
        <v>163</v>
      </c>
      <c r="D135" s="6">
        <f>MAX(IF(E$2&gt;A136,0,E$1*1000-A130*1000/1.1),0)</f>
        <v>0</v>
      </c>
      <c r="E135" s="13">
        <f>ROUND(D135*E$8,0)</f>
        <v>0</v>
      </c>
      <c r="H135" s="17"/>
      <c r="I135" s="26"/>
      <c r="J135" s="10">
        <v>125</v>
      </c>
      <c r="K135" s="299" t="s">
        <v>164</v>
      </c>
      <c r="L135" s="10">
        <f t="shared" si="32"/>
        <v>53100</v>
      </c>
      <c r="M135" s="88">
        <f t="shared" si="21"/>
        <v>0</v>
      </c>
      <c r="N135" s="88">
        <f t="shared" si="22"/>
        <v>0</v>
      </c>
      <c r="O135" s="17">
        <f t="shared" si="23"/>
        <v>0</v>
      </c>
      <c r="P135" s="26"/>
      <c r="Q135" s="10">
        <v>125</v>
      </c>
      <c r="R135" s="6"/>
      <c r="S135" s="10">
        <f t="shared" si="42"/>
        <v>115200</v>
      </c>
      <c r="T135" s="88">
        <f t="shared" si="24"/>
        <v>0</v>
      </c>
      <c r="U135" s="88">
        <f t="shared" si="25"/>
        <v>0</v>
      </c>
      <c r="V135" s="17">
        <f t="shared" si="26"/>
        <v>0</v>
      </c>
      <c r="W135" s="1"/>
    </row>
    <row r="136" spans="1:23" ht="14.25">
      <c r="A136" s="10">
        <v>126</v>
      </c>
      <c r="B136" s="8"/>
      <c r="C136" s="8"/>
      <c r="D136" s="300"/>
      <c r="E136" s="14">
        <f>E130+E135</f>
        <v>72000</v>
      </c>
      <c r="F136" s="89">
        <f>IF(E$2&gt;A130,1,0)</f>
        <v>0</v>
      </c>
      <c r="G136" s="89">
        <f>IF((F136+F137)/2=0.5,1,0)</f>
        <v>0</v>
      </c>
      <c r="H136" s="23">
        <f aca="true" t="shared" si="43" ref="H136:H150">E136*G136</f>
        <v>0</v>
      </c>
      <c r="I136" s="26"/>
      <c r="J136" s="10">
        <v>126</v>
      </c>
      <c r="K136" s="74"/>
      <c r="L136" s="10">
        <f t="shared" si="32"/>
        <v>53500</v>
      </c>
      <c r="M136" s="88">
        <f t="shared" si="21"/>
        <v>0</v>
      </c>
      <c r="N136" s="88">
        <f t="shared" si="22"/>
        <v>0</v>
      </c>
      <c r="O136" s="17">
        <f t="shared" si="23"/>
        <v>0</v>
      </c>
      <c r="P136" s="26"/>
      <c r="Q136" s="10">
        <v>126</v>
      </c>
      <c r="R136" s="6"/>
      <c r="S136" s="10">
        <f t="shared" si="42"/>
        <v>116200</v>
      </c>
      <c r="T136" s="88">
        <f t="shared" si="24"/>
        <v>0</v>
      </c>
      <c r="U136" s="88">
        <f t="shared" si="25"/>
        <v>0</v>
      </c>
      <c r="V136" s="17">
        <f t="shared" si="26"/>
        <v>0</v>
      </c>
      <c r="W136" s="1"/>
    </row>
    <row r="137" spans="1:23" ht="14.25">
      <c r="A137" s="10">
        <v>127</v>
      </c>
      <c r="B137" s="299">
        <v>1</v>
      </c>
      <c r="C137" s="10" t="s">
        <v>229</v>
      </c>
      <c r="D137" s="10"/>
      <c r="E137" s="10">
        <f>E$30+E117</f>
        <v>78200</v>
      </c>
      <c r="F137" s="88">
        <f aca="true" t="shared" si="44" ref="F137:F150">IF(E$2&gt;A136,1,0)</f>
        <v>0</v>
      </c>
      <c r="G137" s="88">
        <f aca="true" t="shared" si="45" ref="G137:G149">IF((F137+F138)/2=0.5,1,0)</f>
        <v>0</v>
      </c>
      <c r="H137" s="17">
        <f t="shared" si="43"/>
        <v>0</v>
      </c>
      <c r="I137" s="26"/>
      <c r="J137" s="10">
        <v>127</v>
      </c>
      <c r="K137" s="74"/>
      <c r="L137" s="10">
        <f t="shared" si="32"/>
        <v>53900</v>
      </c>
      <c r="M137" s="88">
        <f t="shared" si="21"/>
        <v>0</v>
      </c>
      <c r="N137" s="88">
        <f t="shared" si="22"/>
        <v>0</v>
      </c>
      <c r="O137" s="17">
        <f t="shared" si="23"/>
        <v>0</v>
      </c>
      <c r="P137" s="26"/>
      <c r="Q137" s="10">
        <v>127</v>
      </c>
      <c r="R137" s="6"/>
      <c r="S137" s="10">
        <f t="shared" si="42"/>
        <v>117000</v>
      </c>
      <c r="T137" s="88">
        <f t="shared" si="24"/>
        <v>0</v>
      </c>
      <c r="U137" s="88">
        <f t="shared" si="25"/>
        <v>0</v>
      </c>
      <c r="V137" s="17">
        <f t="shared" si="26"/>
        <v>0</v>
      </c>
      <c r="W137" s="1"/>
    </row>
    <row r="138" spans="1:23" ht="14.25">
      <c r="A138" s="10">
        <v>128</v>
      </c>
      <c r="B138" s="6" t="s">
        <v>235</v>
      </c>
      <c r="C138" s="10" t="s">
        <v>230</v>
      </c>
      <c r="D138" s="10"/>
      <c r="E138" s="10">
        <f aca="true" t="shared" si="46" ref="E138:E150">E$30+E118</f>
        <v>78800</v>
      </c>
      <c r="F138" s="88">
        <f t="shared" si="44"/>
        <v>0</v>
      </c>
      <c r="G138" s="88">
        <f t="shared" si="45"/>
        <v>0</v>
      </c>
      <c r="H138" s="17">
        <f t="shared" si="43"/>
        <v>0</v>
      </c>
      <c r="I138" s="26"/>
      <c r="J138" s="10">
        <v>128</v>
      </c>
      <c r="K138" s="74"/>
      <c r="L138" s="10">
        <f t="shared" si="32"/>
        <v>54300</v>
      </c>
      <c r="M138" s="88">
        <f t="shared" si="21"/>
        <v>0</v>
      </c>
      <c r="N138" s="88">
        <f t="shared" si="22"/>
        <v>0</v>
      </c>
      <c r="O138" s="17">
        <f t="shared" si="23"/>
        <v>0</v>
      </c>
      <c r="P138" s="26"/>
      <c r="Q138" s="10">
        <v>128</v>
      </c>
      <c r="R138" s="6"/>
      <c r="S138" s="10">
        <f t="shared" si="42"/>
        <v>117800</v>
      </c>
      <c r="T138" s="88">
        <f t="shared" si="24"/>
        <v>0</v>
      </c>
      <c r="U138" s="88">
        <f t="shared" si="25"/>
        <v>0</v>
      </c>
      <c r="V138" s="17">
        <f t="shared" si="26"/>
        <v>0</v>
      </c>
      <c r="W138" s="1"/>
    </row>
    <row r="139" spans="1:23" ht="14.25">
      <c r="A139" s="10">
        <v>129</v>
      </c>
      <c r="B139" s="6" t="s">
        <v>164</v>
      </c>
      <c r="C139" s="10" t="s">
        <v>228</v>
      </c>
      <c r="D139" s="10"/>
      <c r="E139" s="10">
        <f t="shared" si="46"/>
        <v>79400</v>
      </c>
      <c r="F139" s="88">
        <f t="shared" si="44"/>
        <v>0</v>
      </c>
      <c r="G139" s="88">
        <f t="shared" si="45"/>
        <v>0</v>
      </c>
      <c r="H139" s="17">
        <f t="shared" si="43"/>
        <v>0</v>
      </c>
      <c r="I139" s="26"/>
      <c r="J139" s="10">
        <v>129</v>
      </c>
      <c r="K139" s="74"/>
      <c r="L139" s="10">
        <f t="shared" si="32"/>
        <v>54700</v>
      </c>
      <c r="M139" s="88">
        <f aca="true" t="shared" si="47" ref="M139:M202">IF(E$2&gt;J138,1,0)</f>
        <v>0</v>
      </c>
      <c r="N139" s="88">
        <f aca="true" t="shared" si="48" ref="N139:N202">IF((M139+M140)/2=0.5,1,0)</f>
        <v>0</v>
      </c>
      <c r="O139" s="17">
        <f aca="true" t="shared" si="49" ref="O139:O202">L139*N139</f>
        <v>0</v>
      </c>
      <c r="P139" s="26"/>
      <c r="Q139" s="10">
        <v>129</v>
      </c>
      <c r="R139" s="6"/>
      <c r="S139" s="10">
        <f t="shared" si="42"/>
        <v>118600</v>
      </c>
      <c r="T139" s="88">
        <f aca="true" t="shared" si="50" ref="T139:T202">IF(E$2&gt;Q138,1,0)</f>
        <v>0</v>
      </c>
      <c r="U139" s="88">
        <f aca="true" t="shared" si="51" ref="U139:U202">IF((T139+T140)/2=0.5,1,0)</f>
        <v>0</v>
      </c>
      <c r="V139" s="17">
        <f aca="true" t="shared" si="52" ref="V139:V202">S139*U139</f>
        <v>0</v>
      </c>
      <c r="W139" s="1"/>
    </row>
    <row r="140" spans="1:23" ht="14.25">
      <c r="A140" s="10">
        <v>130</v>
      </c>
      <c r="B140" s="6"/>
      <c r="C140" s="10"/>
      <c r="D140" s="10"/>
      <c r="E140" s="10">
        <f t="shared" si="46"/>
        <v>80000</v>
      </c>
      <c r="F140" s="88">
        <f t="shared" si="44"/>
        <v>0</v>
      </c>
      <c r="G140" s="88">
        <f t="shared" si="45"/>
        <v>0</v>
      </c>
      <c r="H140" s="17">
        <f t="shared" si="43"/>
        <v>0</v>
      </c>
      <c r="I140" s="26"/>
      <c r="J140" s="10">
        <v>130</v>
      </c>
      <c r="K140" s="74"/>
      <c r="L140" s="10">
        <f t="shared" si="32"/>
        <v>55100</v>
      </c>
      <c r="M140" s="88">
        <f t="shared" si="47"/>
        <v>0</v>
      </c>
      <c r="N140" s="88">
        <f t="shared" si="48"/>
        <v>0</v>
      </c>
      <c r="O140" s="17">
        <f t="shared" si="49"/>
        <v>0</v>
      </c>
      <c r="P140" s="26"/>
      <c r="Q140" s="10">
        <v>130</v>
      </c>
      <c r="R140" s="6"/>
      <c r="S140" s="10">
        <f t="shared" si="42"/>
        <v>119400</v>
      </c>
      <c r="T140" s="88">
        <f t="shared" si="50"/>
        <v>0</v>
      </c>
      <c r="U140" s="88">
        <f t="shared" si="51"/>
        <v>0</v>
      </c>
      <c r="V140" s="17">
        <f t="shared" si="52"/>
        <v>0</v>
      </c>
      <c r="W140" s="1"/>
    </row>
    <row r="141" spans="1:23" ht="14.25">
      <c r="A141" s="10">
        <v>131</v>
      </c>
      <c r="B141" s="6"/>
      <c r="C141" s="10"/>
      <c r="D141" s="10"/>
      <c r="E141" s="10">
        <f t="shared" si="46"/>
        <v>80400</v>
      </c>
      <c r="F141" s="88">
        <f t="shared" si="44"/>
        <v>0</v>
      </c>
      <c r="G141" s="88">
        <f t="shared" si="45"/>
        <v>0</v>
      </c>
      <c r="H141" s="17">
        <f t="shared" si="43"/>
        <v>0</v>
      </c>
      <c r="I141" s="26"/>
      <c r="J141" s="10">
        <v>131</v>
      </c>
      <c r="K141" s="74"/>
      <c r="L141" s="10">
        <f t="shared" si="32"/>
        <v>55400</v>
      </c>
      <c r="M141" s="88">
        <f t="shared" si="47"/>
        <v>0</v>
      </c>
      <c r="N141" s="88">
        <f t="shared" si="48"/>
        <v>0</v>
      </c>
      <c r="O141" s="17">
        <f t="shared" si="49"/>
        <v>0</v>
      </c>
      <c r="P141" s="26"/>
      <c r="Q141" s="10">
        <v>131</v>
      </c>
      <c r="R141" s="6"/>
      <c r="S141" s="10">
        <f t="shared" si="42"/>
        <v>120200</v>
      </c>
      <c r="T141" s="88">
        <f t="shared" si="50"/>
        <v>0</v>
      </c>
      <c r="U141" s="88">
        <f t="shared" si="51"/>
        <v>0</v>
      </c>
      <c r="V141" s="17">
        <f t="shared" si="52"/>
        <v>0</v>
      </c>
      <c r="W141" s="1"/>
    </row>
    <row r="142" spans="1:23" ht="14.25">
      <c r="A142" s="10">
        <v>132</v>
      </c>
      <c r="B142" s="6"/>
      <c r="C142" s="10"/>
      <c r="D142" s="10"/>
      <c r="E142" s="10">
        <f t="shared" si="46"/>
        <v>80800</v>
      </c>
      <c r="F142" s="88">
        <f t="shared" si="44"/>
        <v>0</v>
      </c>
      <c r="G142" s="88">
        <f t="shared" si="45"/>
        <v>0</v>
      </c>
      <c r="H142" s="17">
        <f t="shared" si="43"/>
        <v>0</v>
      </c>
      <c r="I142" s="26"/>
      <c r="J142" s="10">
        <v>132</v>
      </c>
      <c r="K142" s="74"/>
      <c r="L142" s="10">
        <f t="shared" si="32"/>
        <v>55700</v>
      </c>
      <c r="M142" s="88">
        <f t="shared" si="47"/>
        <v>0</v>
      </c>
      <c r="N142" s="88">
        <f t="shared" si="48"/>
        <v>0</v>
      </c>
      <c r="O142" s="17">
        <f t="shared" si="49"/>
        <v>0</v>
      </c>
      <c r="P142" s="26"/>
      <c r="Q142" s="10">
        <v>132</v>
      </c>
      <c r="R142" s="6"/>
      <c r="S142" s="10">
        <f t="shared" si="42"/>
        <v>121000</v>
      </c>
      <c r="T142" s="88">
        <f t="shared" si="50"/>
        <v>0</v>
      </c>
      <c r="U142" s="88">
        <f t="shared" si="51"/>
        <v>0</v>
      </c>
      <c r="V142" s="17">
        <f t="shared" si="52"/>
        <v>0</v>
      </c>
      <c r="W142" s="1"/>
    </row>
    <row r="143" spans="1:23" ht="14.25">
      <c r="A143" s="10">
        <v>133</v>
      </c>
      <c r="B143" s="6"/>
      <c r="C143" s="10"/>
      <c r="D143" s="10"/>
      <c r="E143" s="10">
        <f t="shared" si="46"/>
        <v>81200</v>
      </c>
      <c r="F143" s="88">
        <f t="shared" si="44"/>
        <v>0</v>
      </c>
      <c r="G143" s="88">
        <f t="shared" si="45"/>
        <v>0</v>
      </c>
      <c r="H143" s="17">
        <f t="shared" si="43"/>
        <v>0</v>
      </c>
      <c r="I143" s="26"/>
      <c r="J143" s="10">
        <v>133</v>
      </c>
      <c r="K143" s="74"/>
      <c r="L143" s="10">
        <f t="shared" si="32"/>
        <v>56000</v>
      </c>
      <c r="M143" s="88">
        <f t="shared" si="47"/>
        <v>0</v>
      </c>
      <c r="N143" s="88">
        <f t="shared" si="48"/>
        <v>0</v>
      </c>
      <c r="O143" s="17">
        <f t="shared" si="49"/>
        <v>0</v>
      </c>
      <c r="P143" s="26"/>
      <c r="Q143" s="10">
        <v>133</v>
      </c>
      <c r="R143" s="6"/>
      <c r="S143" s="10">
        <f t="shared" si="42"/>
        <v>121800</v>
      </c>
      <c r="T143" s="88">
        <f t="shared" si="50"/>
        <v>0</v>
      </c>
      <c r="U143" s="88">
        <f t="shared" si="51"/>
        <v>0</v>
      </c>
      <c r="V143" s="17">
        <f t="shared" si="52"/>
        <v>0</v>
      </c>
      <c r="W143" s="1"/>
    </row>
    <row r="144" spans="1:23" ht="14.25">
      <c r="A144" s="10">
        <v>134</v>
      </c>
      <c r="B144" s="6"/>
      <c r="C144" s="10"/>
      <c r="D144" s="10"/>
      <c r="E144" s="10">
        <f t="shared" si="46"/>
        <v>81600</v>
      </c>
      <c r="F144" s="88">
        <f t="shared" si="44"/>
        <v>0</v>
      </c>
      <c r="G144" s="88">
        <f t="shared" si="45"/>
        <v>0</v>
      </c>
      <c r="H144" s="17">
        <f t="shared" si="43"/>
        <v>0</v>
      </c>
      <c r="I144" s="26"/>
      <c r="J144" s="10">
        <v>134</v>
      </c>
      <c r="K144" s="74"/>
      <c r="L144" s="10">
        <f t="shared" si="32"/>
        <v>56300</v>
      </c>
      <c r="M144" s="88">
        <f t="shared" si="47"/>
        <v>0</v>
      </c>
      <c r="N144" s="88">
        <f t="shared" si="48"/>
        <v>0</v>
      </c>
      <c r="O144" s="17">
        <f t="shared" si="49"/>
        <v>0</v>
      </c>
      <c r="P144" s="26"/>
      <c r="Q144" s="10">
        <v>134</v>
      </c>
      <c r="R144" s="6"/>
      <c r="S144" s="10">
        <f t="shared" si="42"/>
        <v>122600</v>
      </c>
      <c r="T144" s="88">
        <f t="shared" si="50"/>
        <v>0</v>
      </c>
      <c r="U144" s="88">
        <f t="shared" si="51"/>
        <v>0</v>
      </c>
      <c r="V144" s="17">
        <f t="shared" si="52"/>
        <v>0</v>
      </c>
      <c r="W144" s="1"/>
    </row>
    <row r="145" spans="1:23" ht="14.25">
      <c r="A145" s="10">
        <v>135</v>
      </c>
      <c r="B145" s="6"/>
      <c r="C145" s="10"/>
      <c r="D145" s="10"/>
      <c r="E145" s="10">
        <f t="shared" si="46"/>
        <v>82000</v>
      </c>
      <c r="F145" s="88">
        <f t="shared" si="44"/>
        <v>0</v>
      </c>
      <c r="G145" s="88">
        <f t="shared" si="45"/>
        <v>0</v>
      </c>
      <c r="H145" s="17">
        <f t="shared" si="43"/>
        <v>0</v>
      </c>
      <c r="I145" s="26"/>
      <c r="J145" s="10">
        <v>135</v>
      </c>
      <c r="K145" s="74"/>
      <c r="L145" s="10">
        <f t="shared" si="32"/>
        <v>56600</v>
      </c>
      <c r="M145" s="88">
        <f t="shared" si="47"/>
        <v>0</v>
      </c>
      <c r="N145" s="88">
        <f t="shared" si="48"/>
        <v>0</v>
      </c>
      <c r="O145" s="17">
        <f t="shared" si="49"/>
        <v>0</v>
      </c>
      <c r="P145" s="26"/>
      <c r="Q145" s="10">
        <v>135</v>
      </c>
      <c r="R145" s="6"/>
      <c r="S145" s="10">
        <f t="shared" si="42"/>
        <v>123400</v>
      </c>
      <c r="T145" s="88">
        <f t="shared" si="50"/>
        <v>0</v>
      </c>
      <c r="U145" s="88">
        <f t="shared" si="51"/>
        <v>0</v>
      </c>
      <c r="V145" s="17">
        <f t="shared" si="52"/>
        <v>0</v>
      </c>
      <c r="W145" s="1"/>
    </row>
    <row r="146" spans="1:23" ht="14.25">
      <c r="A146" s="10">
        <v>136</v>
      </c>
      <c r="B146" s="6"/>
      <c r="C146" s="10"/>
      <c r="D146" s="10"/>
      <c r="E146" s="10">
        <f t="shared" si="46"/>
        <v>82400</v>
      </c>
      <c r="F146" s="88">
        <f t="shared" si="44"/>
        <v>0</v>
      </c>
      <c r="G146" s="88">
        <f t="shared" si="45"/>
        <v>0</v>
      </c>
      <c r="H146" s="17">
        <f t="shared" si="43"/>
        <v>0</v>
      </c>
      <c r="I146" s="26"/>
      <c r="J146" s="10">
        <v>136</v>
      </c>
      <c r="K146" s="74"/>
      <c r="L146" s="10">
        <f t="shared" si="32"/>
        <v>56900</v>
      </c>
      <c r="M146" s="88">
        <f t="shared" si="47"/>
        <v>0</v>
      </c>
      <c r="N146" s="88">
        <f t="shared" si="48"/>
        <v>0</v>
      </c>
      <c r="O146" s="17">
        <f t="shared" si="49"/>
        <v>0</v>
      </c>
      <c r="P146" s="26"/>
      <c r="Q146" s="10">
        <v>136</v>
      </c>
      <c r="R146" s="6"/>
      <c r="S146" s="10">
        <f t="shared" si="42"/>
        <v>124200</v>
      </c>
      <c r="T146" s="88">
        <f t="shared" si="50"/>
        <v>0</v>
      </c>
      <c r="U146" s="88">
        <f t="shared" si="51"/>
        <v>0</v>
      </c>
      <c r="V146" s="17">
        <f t="shared" si="52"/>
        <v>0</v>
      </c>
      <c r="W146" s="1"/>
    </row>
    <row r="147" spans="1:23" ht="14.25">
      <c r="A147" s="10">
        <v>137</v>
      </c>
      <c r="B147" s="6"/>
      <c r="C147" s="10"/>
      <c r="D147" s="10"/>
      <c r="E147" s="10">
        <f t="shared" si="46"/>
        <v>82800</v>
      </c>
      <c r="F147" s="88">
        <f t="shared" si="44"/>
        <v>0</v>
      </c>
      <c r="G147" s="88">
        <f t="shared" si="45"/>
        <v>0</v>
      </c>
      <c r="H147" s="17">
        <f t="shared" si="43"/>
        <v>0</v>
      </c>
      <c r="I147" s="26"/>
      <c r="J147" s="10">
        <v>137</v>
      </c>
      <c r="K147" s="74"/>
      <c r="L147" s="10">
        <f t="shared" si="32"/>
        <v>57200</v>
      </c>
      <c r="M147" s="88">
        <f t="shared" si="47"/>
        <v>0</v>
      </c>
      <c r="N147" s="88">
        <f t="shared" si="48"/>
        <v>0</v>
      </c>
      <c r="O147" s="17">
        <f t="shared" si="49"/>
        <v>0</v>
      </c>
      <c r="P147" s="26"/>
      <c r="Q147" s="10">
        <v>137</v>
      </c>
      <c r="R147" s="6"/>
      <c r="S147" s="10">
        <f t="shared" si="42"/>
        <v>125000</v>
      </c>
      <c r="T147" s="88">
        <f t="shared" si="50"/>
        <v>0</v>
      </c>
      <c r="U147" s="88">
        <f t="shared" si="51"/>
        <v>0</v>
      </c>
      <c r="V147" s="17">
        <f t="shared" si="52"/>
        <v>0</v>
      </c>
      <c r="W147" s="1"/>
    </row>
    <row r="148" spans="1:23" ht="14.25">
      <c r="A148" s="10">
        <v>138</v>
      </c>
      <c r="B148" s="6"/>
      <c r="C148" s="10"/>
      <c r="D148" s="10"/>
      <c r="E148" s="10">
        <f t="shared" si="46"/>
        <v>83200</v>
      </c>
      <c r="F148" s="88">
        <f t="shared" si="44"/>
        <v>0</v>
      </c>
      <c r="G148" s="88">
        <f t="shared" si="45"/>
        <v>0</v>
      </c>
      <c r="H148" s="17">
        <f t="shared" si="43"/>
        <v>0</v>
      </c>
      <c r="I148" s="26"/>
      <c r="J148" s="10">
        <v>138</v>
      </c>
      <c r="K148" s="74"/>
      <c r="L148" s="10">
        <f t="shared" si="32"/>
        <v>57500</v>
      </c>
      <c r="M148" s="88">
        <f t="shared" si="47"/>
        <v>0</v>
      </c>
      <c r="N148" s="88">
        <f t="shared" si="48"/>
        <v>0</v>
      </c>
      <c r="O148" s="17">
        <f t="shared" si="49"/>
        <v>0</v>
      </c>
      <c r="P148" s="26"/>
      <c r="Q148" s="10">
        <v>138</v>
      </c>
      <c r="R148" s="6"/>
      <c r="S148" s="10">
        <f t="shared" si="42"/>
        <v>125800</v>
      </c>
      <c r="T148" s="88">
        <f t="shared" si="50"/>
        <v>0</v>
      </c>
      <c r="U148" s="88">
        <f t="shared" si="51"/>
        <v>0</v>
      </c>
      <c r="V148" s="17">
        <f t="shared" si="52"/>
        <v>0</v>
      </c>
      <c r="W148" s="1"/>
    </row>
    <row r="149" spans="1:23" ht="14.25">
      <c r="A149" s="10">
        <v>139</v>
      </c>
      <c r="B149" s="6"/>
      <c r="C149" s="10"/>
      <c r="D149" s="10"/>
      <c r="E149" s="10">
        <f t="shared" si="46"/>
        <v>83600</v>
      </c>
      <c r="F149" s="88">
        <f t="shared" si="44"/>
        <v>0</v>
      </c>
      <c r="G149" s="88">
        <f t="shared" si="45"/>
        <v>0</v>
      </c>
      <c r="H149" s="17">
        <f t="shared" si="43"/>
        <v>0</v>
      </c>
      <c r="I149" s="26"/>
      <c r="J149" s="10">
        <v>139</v>
      </c>
      <c r="K149" s="74"/>
      <c r="L149" s="10">
        <f t="shared" si="32"/>
        <v>57800</v>
      </c>
      <c r="M149" s="88">
        <f t="shared" si="47"/>
        <v>0</v>
      </c>
      <c r="N149" s="88">
        <f t="shared" si="48"/>
        <v>0</v>
      </c>
      <c r="O149" s="17">
        <f t="shared" si="49"/>
        <v>0</v>
      </c>
      <c r="P149" s="26"/>
      <c r="Q149" s="10">
        <v>139</v>
      </c>
      <c r="R149" s="6"/>
      <c r="S149" s="10">
        <f t="shared" si="42"/>
        <v>126600</v>
      </c>
      <c r="T149" s="88">
        <f t="shared" si="50"/>
        <v>0</v>
      </c>
      <c r="U149" s="88">
        <f t="shared" si="51"/>
        <v>0</v>
      </c>
      <c r="V149" s="17">
        <f t="shared" si="52"/>
        <v>0</v>
      </c>
      <c r="W149" s="1"/>
    </row>
    <row r="150" spans="1:23" ht="14.25">
      <c r="A150" s="8">
        <v>140</v>
      </c>
      <c r="B150" s="8"/>
      <c r="C150" s="16"/>
      <c r="D150" s="16"/>
      <c r="E150" s="16">
        <f t="shared" si="46"/>
        <v>84000</v>
      </c>
      <c r="F150" s="89">
        <f t="shared" si="44"/>
        <v>0</v>
      </c>
      <c r="G150" s="89">
        <f>IF((F150+F156)/2=0.5,1,0)</f>
        <v>0</v>
      </c>
      <c r="H150" s="23">
        <f t="shared" si="43"/>
        <v>0</v>
      </c>
      <c r="I150" s="26"/>
      <c r="J150" s="8">
        <v>140</v>
      </c>
      <c r="K150" s="325"/>
      <c r="L150" s="16">
        <f t="shared" si="32"/>
        <v>58100</v>
      </c>
      <c r="M150" s="89">
        <f t="shared" si="47"/>
        <v>0</v>
      </c>
      <c r="N150" s="89">
        <f t="shared" si="48"/>
        <v>0</v>
      </c>
      <c r="O150" s="23">
        <f t="shared" si="49"/>
        <v>0</v>
      </c>
      <c r="P150" s="26"/>
      <c r="Q150" s="8">
        <v>140</v>
      </c>
      <c r="R150" s="8"/>
      <c r="S150" s="16">
        <f t="shared" si="42"/>
        <v>127400</v>
      </c>
      <c r="T150" s="89">
        <f t="shared" si="50"/>
        <v>0</v>
      </c>
      <c r="U150" s="89">
        <f t="shared" si="51"/>
        <v>0</v>
      </c>
      <c r="V150" s="23">
        <f t="shared" si="52"/>
        <v>0</v>
      </c>
      <c r="W150" s="1"/>
    </row>
    <row r="151" spans="1:23" ht="15">
      <c r="A151" s="10">
        <v>141</v>
      </c>
      <c r="B151" s="5" t="s">
        <v>236</v>
      </c>
      <c r="C151" s="9" t="s">
        <v>234</v>
      </c>
      <c r="D151" s="5"/>
      <c r="F151" s="38"/>
      <c r="G151" s="38"/>
      <c r="H151" s="17"/>
      <c r="I151" s="26"/>
      <c r="J151" s="10">
        <v>141</v>
      </c>
      <c r="K151" s="322" t="s">
        <v>225</v>
      </c>
      <c r="L151" s="9">
        <f t="shared" si="32"/>
        <v>59500</v>
      </c>
      <c r="M151" s="294">
        <f t="shared" si="47"/>
        <v>0</v>
      </c>
      <c r="N151" s="294">
        <f t="shared" si="48"/>
        <v>0</v>
      </c>
      <c r="O151" s="4">
        <f t="shared" si="49"/>
        <v>0</v>
      </c>
      <c r="P151" s="26"/>
      <c r="Q151" s="10">
        <v>141</v>
      </c>
      <c r="R151" s="6">
        <v>8</v>
      </c>
      <c r="S151" s="10">
        <f aca="true" t="shared" si="53" ref="S151:S170">S$30+S131</f>
        <v>129200</v>
      </c>
      <c r="T151" s="38">
        <f t="shared" si="50"/>
        <v>0</v>
      </c>
      <c r="U151" s="38">
        <f t="shared" si="51"/>
        <v>0</v>
      </c>
      <c r="V151" s="17">
        <f t="shared" si="52"/>
        <v>0</v>
      </c>
      <c r="W151" s="1"/>
    </row>
    <row r="152" spans="1:23" ht="15">
      <c r="A152" s="10">
        <v>142</v>
      </c>
      <c r="B152" s="6" t="s">
        <v>224</v>
      </c>
      <c r="C152" s="10" t="s">
        <v>237</v>
      </c>
      <c r="D152" s="6"/>
      <c r="G152" s="38"/>
      <c r="H152" s="17"/>
      <c r="I152" s="26"/>
      <c r="J152" s="10">
        <v>142</v>
      </c>
      <c r="K152" s="323" t="s">
        <v>226</v>
      </c>
      <c r="L152" s="10">
        <f t="shared" si="32"/>
        <v>59800</v>
      </c>
      <c r="M152" s="88">
        <f t="shared" si="47"/>
        <v>0</v>
      </c>
      <c r="N152" s="38">
        <f t="shared" si="48"/>
        <v>0</v>
      </c>
      <c r="O152" s="17">
        <f t="shared" si="49"/>
        <v>0</v>
      </c>
      <c r="P152" s="26"/>
      <c r="Q152" s="10">
        <v>142</v>
      </c>
      <c r="R152" s="6"/>
      <c r="S152" s="10">
        <f t="shared" si="53"/>
        <v>130400</v>
      </c>
      <c r="T152" s="88">
        <f t="shared" si="50"/>
        <v>0</v>
      </c>
      <c r="U152" s="38">
        <f t="shared" si="51"/>
        <v>0</v>
      </c>
      <c r="V152" s="17">
        <f t="shared" si="52"/>
        <v>0</v>
      </c>
      <c r="W152" s="1"/>
    </row>
    <row r="153" spans="1:23" ht="14.25">
      <c r="A153" s="10">
        <v>143</v>
      </c>
      <c r="B153" s="6" t="s">
        <v>223</v>
      </c>
      <c r="C153" s="296" t="s">
        <v>233</v>
      </c>
      <c r="D153" s="6"/>
      <c r="H153" s="17"/>
      <c r="I153" s="26"/>
      <c r="J153" s="10">
        <v>143</v>
      </c>
      <c r="K153" s="324">
        <v>1</v>
      </c>
      <c r="L153" s="9">
        <f t="shared" si="32"/>
        <v>60600</v>
      </c>
      <c r="M153" s="102">
        <f t="shared" si="47"/>
        <v>0</v>
      </c>
      <c r="N153" s="102">
        <f t="shared" si="48"/>
        <v>0</v>
      </c>
      <c r="O153" s="4">
        <f t="shared" si="49"/>
        <v>0</v>
      </c>
      <c r="P153" s="26"/>
      <c r="Q153" s="10">
        <v>143</v>
      </c>
      <c r="R153" s="6"/>
      <c r="S153" s="10">
        <f t="shared" si="53"/>
        <v>131400</v>
      </c>
      <c r="T153" s="88">
        <f t="shared" si="50"/>
        <v>0</v>
      </c>
      <c r="U153" s="88">
        <f t="shared" si="51"/>
        <v>0</v>
      </c>
      <c r="V153" s="17">
        <f t="shared" si="52"/>
        <v>0</v>
      </c>
      <c r="W153" s="1"/>
    </row>
    <row r="154" spans="1:23" ht="14.25">
      <c r="A154" s="10">
        <v>144</v>
      </c>
      <c r="B154" s="6" t="s">
        <v>165</v>
      </c>
      <c r="C154" s="296" t="s">
        <v>162</v>
      </c>
      <c r="D154" s="6"/>
      <c r="H154" s="17"/>
      <c r="I154" s="26"/>
      <c r="J154" s="10">
        <v>144</v>
      </c>
      <c r="K154" s="299" t="s">
        <v>235</v>
      </c>
      <c r="L154" s="10">
        <f t="shared" si="32"/>
        <v>61000</v>
      </c>
      <c r="M154" s="88">
        <f t="shared" si="47"/>
        <v>0</v>
      </c>
      <c r="N154" s="88">
        <f t="shared" si="48"/>
        <v>0</v>
      </c>
      <c r="O154" s="17">
        <f t="shared" si="49"/>
        <v>0</v>
      </c>
      <c r="P154" s="26"/>
      <c r="Q154" s="10">
        <v>144</v>
      </c>
      <c r="R154" s="6"/>
      <c r="S154" s="10">
        <f t="shared" si="53"/>
        <v>132400</v>
      </c>
      <c r="T154" s="88">
        <f t="shared" si="50"/>
        <v>0</v>
      </c>
      <c r="U154" s="88">
        <f t="shared" si="51"/>
        <v>0</v>
      </c>
      <c r="V154" s="17">
        <f t="shared" si="52"/>
        <v>0</v>
      </c>
      <c r="W154" s="1"/>
    </row>
    <row r="155" spans="1:23" ht="14.25">
      <c r="A155" s="10">
        <v>145</v>
      </c>
      <c r="B155" s="6" t="s">
        <v>166</v>
      </c>
      <c r="C155" s="10" t="s">
        <v>163</v>
      </c>
      <c r="D155" s="6">
        <f>MAX(IF(E$2&gt;A156,0,E$1*1000-A150*1000/1.1),0)</f>
        <v>0</v>
      </c>
      <c r="E155" s="13">
        <f>ROUND(D155*E$8,0)</f>
        <v>0</v>
      </c>
      <c r="H155" s="17"/>
      <c r="I155" s="26"/>
      <c r="J155" s="10">
        <v>145</v>
      </c>
      <c r="K155" s="299" t="s">
        <v>164</v>
      </c>
      <c r="L155" s="10">
        <f t="shared" si="32"/>
        <v>61400</v>
      </c>
      <c r="M155" s="88">
        <f t="shared" si="47"/>
        <v>0</v>
      </c>
      <c r="N155" s="88">
        <f t="shared" si="48"/>
        <v>0</v>
      </c>
      <c r="O155" s="17">
        <f t="shared" si="49"/>
        <v>0</v>
      </c>
      <c r="P155" s="26"/>
      <c r="Q155" s="10">
        <v>145</v>
      </c>
      <c r="R155" s="6"/>
      <c r="S155" s="10">
        <f t="shared" si="53"/>
        <v>133400</v>
      </c>
      <c r="T155" s="88">
        <f t="shared" si="50"/>
        <v>0</v>
      </c>
      <c r="U155" s="88">
        <f t="shared" si="51"/>
        <v>0</v>
      </c>
      <c r="V155" s="17">
        <f t="shared" si="52"/>
        <v>0</v>
      </c>
      <c r="W155" s="1"/>
    </row>
    <row r="156" spans="1:23" ht="14.25">
      <c r="A156" s="10">
        <v>146</v>
      </c>
      <c r="B156" s="8"/>
      <c r="C156" s="8"/>
      <c r="D156" s="300"/>
      <c r="E156" s="14">
        <f>E150+E155</f>
        <v>84000</v>
      </c>
      <c r="F156" s="89">
        <f>IF(E$2&gt;A150,1,0)</f>
        <v>0</v>
      </c>
      <c r="G156" s="89">
        <f>IF((F156+F157)/2=0.5,1,0)</f>
        <v>0</v>
      </c>
      <c r="H156" s="23">
        <f aca="true" t="shared" si="54" ref="H156:H170">E156*G156</f>
        <v>0</v>
      </c>
      <c r="I156" s="26"/>
      <c r="J156" s="10">
        <v>146</v>
      </c>
      <c r="K156" s="74"/>
      <c r="L156" s="10">
        <f t="shared" si="32"/>
        <v>61800</v>
      </c>
      <c r="M156" s="88">
        <f t="shared" si="47"/>
        <v>0</v>
      </c>
      <c r="N156" s="88">
        <f t="shared" si="48"/>
        <v>0</v>
      </c>
      <c r="O156" s="17">
        <f t="shared" si="49"/>
        <v>0</v>
      </c>
      <c r="P156" s="26"/>
      <c r="Q156" s="10">
        <v>146</v>
      </c>
      <c r="R156" s="6"/>
      <c r="S156" s="10">
        <f t="shared" si="53"/>
        <v>134400</v>
      </c>
      <c r="T156" s="88">
        <f t="shared" si="50"/>
        <v>0</v>
      </c>
      <c r="U156" s="88">
        <f t="shared" si="51"/>
        <v>0</v>
      </c>
      <c r="V156" s="17">
        <f t="shared" si="52"/>
        <v>0</v>
      </c>
      <c r="W156" s="1"/>
    </row>
    <row r="157" spans="1:23" ht="14.25">
      <c r="A157" s="10">
        <v>147</v>
      </c>
      <c r="B157" s="299">
        <v>1</v>
      </c>
      <c r="C157" s="10" t="s">
        <v>229</v>
      </c>
      <c r="D157" s="10"/>
      <c r="E157" s="10">
        <f>E$30+E137</f>
        <v>90200</v>
      </c>
      <c r="F157" s="88">
        <f aca="true" t="shared" si="55" ref="F157:F170">IF(E$2&gt;A156,1,0)</f>
        <v>0</v>
      </c>
      <c r="G157" s="88">
        <f aca="true" t="shared" si="56" ref="G157:G169">IF((F157+F158)/2=0.5,1,0)</f>
        <v>0</v>
      </c>
      <c r="H157" s="17">
        <f t="shared" si="54"/>
        <v>0</v>
      </c>
      <c r="I157" s="26"/>
      <c r="J157" s="10">
        <v>147</v>
      </c>
      <c r="K157" s="74"/>
      <c r="L157" s="10">
        <f t="shared" si="32"/>
        <v>62200</v>
      </c>
      <c r="M157" s="88">
        <f t="shared" si="47"/>
        <v>0</v>
      </c>
      <c r="N157" s="88">
        <f t="shared" si="48"/>
        <v>0</v>
      </c>
      <c r="O157" s="17">
        <f t="shared" si="49"/>
        <v>0</v>
      </c>
      <c r="P157" s="26"/>
      <c r="Q157" s="10">
        <v>147</v>
      </c>
      <c r="R157" s="6"/>
      <c r="S157" s="10">
        <f t="shared" si="53"/>
        <v>135200</v>
      </c>
      <c r="T157" s="88">
        <f t="shared" si="50"/>
        <v>0</v>
      </c>
      <c r="U157" s="88">
        <f t="shared" si="51"/>
        <v>0</v>
      </c>
      <c r="V157" s="17">
        <f t="shared" si="52"/>
        <v>0</v>
      </c>
      <c r="W157" s="1"/>
    </row>
    <row r="158" spans="1:23" ht="14.25">
      <c r="A158" s="10">
        <v>148</v>
      </c>
      <c r="B158" s="6" t="s">
        <v>235</v>
      </c>
      <c r="C158" s="10" t="s">
        <v>230</v>
      </c>
      <c r="D158" s="10"/>
      <c r="E158" s="10">
        <f aca="true" t="shared" si="57" ref="E158:E170">E$30+E138</f>
        <v>90800</v>
      </c>
      <c r="F158" s="88">
        <f t="shared" si="55"/>
        <v>0</v>
      </c>
      <c r="G158" s="88">
        <f t="shared" si="56"/>
        <v>0</v>
      </c>
      <c r="H158" s="17">
        <f t="shared" si="54"/>
        <v>0</v>
      </c>
      <c r="I158" s="26"/>
      <c r="J158" s="10">
        <v>148</v>
      </c>
      <c r="K158" s="74"/>
      <c r="L158" s="10">
        <f t="shared" si="32"/>
        <v>62600</v>
      </c>
      <c r="M158" s="88">
        <f t="shared" si="47"/>
        <v>0</v>
      </c>
      <c r="N158" s="88">
        <f t="shared" si="48"/>
        <v>0</v>
      </c>
      <c r="O158" s="17">
        <f t="shared" si="49"/>
        <v>0</v>
      </c>
      <c r="P158" s="26"/>
      <c r="Q158" s="10">
        <v>148</v>
      </c>
      <c r="R158" s="6"/>
      <c r="S158" s="10">
        <f t="shared" si="53"/>
        <v>136000</v>
      </c>
      <c r="T158" s="88">
        <f t="shared" si="50"/>
        <v>0</v>
      </c>
      <c r="U158" s="88">
        <f t="shared" si="51"/>
        <v>0</v>
      </c>
      <c r="V158" s="17">
        <f t="shared" si="52"/>
        <v>0</v>
      </c>
      <c r="W158" s="1"/>
    </row>
    <row r="159" spans="1:23" ht="14.25">
      <c r="A159" s="10">
        <v>149</v>
      </c>
      <c r="B159" s="6" t="s">
        <v>164</v>
      </c>
      <c r="C159" s="10" t="s">
        <v>228</v>
      </c>
      <c r="D159" s="10"/>
      <c r="E159" s="10">
        <f t="shared" si="57"/>
        <v>91400</v>
      </c>
      <c r="F159" s="88">
        <f t="shared" si="55"/>
        <v>0</v>
      </c>
      <c r="G159" s="88">
        <f t="shared" si="56"/>
        <v>0</v>
      </c>
      <c r="H159" s="17">
        <f t="shared" si="54"/>
        <v>0</v>
      </c>
      <c r="I159" s="26"/>
      <c r="J159" s="10">
        <v>149</v>
      </c>
      <c r="K159" s="74"/>
      <c r="L159" s="10">
        <f aca="true" t="shared" si="58" ref="L159:L222">L$30+L139</f>
        <v>63000</v>
      </c>
      <c r="M159" s="88">
        <f t="shared" si="47"/>
        <v>0</v>
      </c>
      <c r="N159" s="88">
        <f t="shared" si="48"/>
        <v>0</v>
      </c>
      <c r="O159" s="17">
        <f t="shared" si="49"/>
        <v>0</v>
      </c>
      <c r="P159" s="26"/>
      <c r="Q159" s="10">
        <v>149</v>
      </c>
      <c r="R159" s="6"/>
      <c r="S159" s="10">
        <f t="shared" si="53"/>
        <v>136800</v>
      </c>
      <c r="T159" s="88">
        <f t="shared" si="50"/>
        <v>0</v>
      </c>
      <c r="U159" s="88">
        <f t="shared" si="51"/>
        <v>0</v>
      </c>
      <c r="V159" s="17">
        <f t="shared" si="52"/>
        <v>0</v>
      </c>
      <c r="W159" s="1"/>
    </row>
    <row r="160" spans="1:23" ht="14.25">
      <c r="A160" s="10">
        <v>150</v>
      </c>
      <c r="B160" s="6"/>
      <c r="C160" s="10"/>
      <c r="D160" s="10"/>
      <c r="E160" s="10">
        <f t="shared" si="57"/>
        <v>92000</v>
      </c>
      <c r="F160" s="88">
        <f t="shared" si="55"/>
        <v>0</v>
      </c>
      <c r="G160" s="88">
        <f t="shared" si="56"/>
        <v>0</v>
      </c>
      <c r="H160" s="17">
        <f t="shared" si="54"/>
        <v>0</v>
      </c>
      <c r="I160" s="26"/>
      <c r="J160" s="10">
        <v>150</v>
      </c>
      <c r="K160" s="74"/>
      <c r="L160" s="10">
        <f t="shared" si="58"/>
        <v>63400</v>
      </c>
      <c r="M160" s="88">
        <f t="shared" si="47"/>
        <v>0</v>
      </c>
      <c r="N160" s="88">
        <f t="shared" si="48"/>
        <v>0</v>
      </c>
      <c r="O160" s="17">
        <f t="shared" si="49"/>
        <v>0</v>
      </c>
      <c r="P160" s="26"/>
      <c r="Q160" s="10">
        <v>150</v>
      </c>
      <c r="R160" s="6"/>
      <c r="S160" s="10">
        <f t="shared" si="53"/>
        <v>137600</v>
      </c>
      <c r="T160" s="88">
        <f t="shared" si="50"/>
        <v>0</v>
      </c>
      <c r="U160" s="88">
        <f t="shared" si="51"/>
        <v>0</v>
      </c>
      <c r="V160" s="17">
        <f t="shared" si="52"/>
        <v>0</v>
      </c>
      <c r="W160" s="1"/>
    </row>
    <row r="161" spans="1:23" ht="14.25">
      <c r="A161" s="10">
        <v>151</v>
      </c>
      <c r="B161" s="6"/>
      <c r="C161" s="10"/>
      <c r="D161" s="10"/>
      <c r="E161" s="10">
        <f t="shared" si="57"/>
        <v>92400</v>
      </c>
      <c r="F161" s="88">
        <f t="shared" si="55"/>
        <v>0</v>
      </c>
      <c r="G161" s="88">
        <f t="shared" si="56"/>
        <v>0</v>
      </c>
      <c r="H161" s="17">
        <f t="shared" si="54"/>
        <v>0</v>
      </c>
      <c r="I161" s="26"/>
      <c r="J161" s="10">
        <v>151</v>
      </c>
      <c r="K161" s="74"/>
      <c r="L161" s="10">
        <f t="shared" si="58"/>
        <v>63700</v>
      </c>
      <c r="M161" s="88">
        <f t="shared" si="47"/>
        <v>0</v>
      </c>
      <c r="N161" s="88">
        <f t="shared" si="48"/>
        <v>0</v>
      </c>
      <c r="O161" s="17">
        <f t="shared" si="49"/>
        <v>0</v>
      </c>
      <c r="P161" s="26"/>
      <c r="Q161" s="10">
        <v>151</v>
      </c>
      <c r="R161" s="6"/>
      <c r="S161" s="10">
        <f t="shared" si="53"/>
        <v>138400</v>
      </c>
      <c r="T161" s="88">
        <f t="shared" si="50"/>
        <v>0</v>
      </c>
      <c r="U161" s="88">
        <f t="shared" si="51"/>
        <v>0</v>
      </c>
      <c r="V161" s="17">
        <f t="shared" si="52"/>
        <v>0</v>
      </c>
      <c r="W161" s="1"/>
    </row>
    <row r="162" spans="1:23" ht="14.25">
      <c r="A162" s="10">
        <v>152</v>
      </c>
      <c r="B162" s="6"/>
      <c r="C162" s="10"/>
      <c r="D162" s="10"/>
      <c r="E162" s="10">
        <f t="shared" si="57"/>
        <v>92800</v>
      </c>
      <c r="F162" s="88">
        <f t="shared" si="55"/>
        <v>0</v>
      </c>
      <c r="G162" s="88">
        <f t="shared" si="56"/>
        <v>0</v>
      </c>
      <c r="H162" s="17">
        <f t="shared" si="54"/>
        <v>0</v>
      </c>
      <c r="I162" s="26"/>
      <c r="J162" s="10">
        <v>152</v>
      </c>
      <c r="K162" s="74"/>
      <c r="L162" s="10">
        <f t="shared" si="58"/>
        <v>64000</v>
      </c>
      <c r="M162" s="88">
        <f t="shared" si="47"/>
        <v>0</v>
      </c>
      <c r="N162" s="88">
        <f t="shared" si="48"/>
        <v>0</v>
      </c>
      <c r="O162" s="17">
        <f t="shared" si="49"/>
        <v>0</v>
      </c>
      <c r="P162" s="26"/>
      <c r="Q162" s="10">
        <v>152</v>
      </c>
      <c r="R162" s="6"/>
      <c r="S162" s="10">
        <f t="shared" si="53"/>
        <v>139200</v>
      </c>
      <c r="T162" s="88">
        <f t="shared" si="50"/>
        <v>0</v>
      </c>
      <c r="U162" s="88">
        <f t="shared" si="51"/>
        <v>0</v>
      </c>
      <c r="V162" s="17">
        <f t="shared" si="52"/>
        <v>0</v>
      </c>
      <c r="W162" s="1"/>
    </row>
    <row r="163" spans="1:23" ht="14.25">
      <c r="A163" s="10">
        <v>153</v>
      </c>
      <c r="B163" s="6"/>
      <c r="C163" s="10"/>
      <c r="D163" s="10"/>
      <c r="E163" s="10">
        <f t="shared" si="57"/>
        <v>93200</v>
      </c>
      <c r="F163" s="88">
        <f t="shared" si="55"/>
        <v>0</v>
      </c>
      <c r="G163" s="88">
        <f t="shared" si="56"/>
        <v>0</v>
      </c>
      <c r="H163" s="17">
        <f t="shared" si="54"/>
        <v>0</v>
      </c>
      <c r="I163" s="26"/>
      <c r="J163" s="10">
        <v>153</v>
      </c>
      <c r="K163" s="74"/>
      <c r="L163" s="10">
        <f t="shared" si="58"/>
        <v>64300</v>
      </c>
      <c r="M163" s="88">
        <f t="shared" si="47"/>
        <v>0</v>
      </c>
      <c r="N163" s="88">
        <f t="shared" si="48"/>
        <v>0</v>
      </c>
      <c r="O163" s="17">
        <f t="shared" si="49"/>
        <v>0</v>
      </c>
      <c r="P163" s="26"/>
      <c r="Q163" s="10">
        <v>153</v>
      </c>
      <c r="R163" s="6"/>
      <c r="S163" s="10">
        <f t="shared" si="53"/>
        <v>140000</v>
      </c>
      <c r="T163" s="88">
        <f t="shared" si="50"/>
        <v>0</v>
      </c>
      <c r="U163" s="88">
        <f t="shared" si="51"/>
        <v>0</v>
      </c>
      <c r="V163" s="17">
        <f t="shared" si="52"/>
        <v>0</v>
      </c>
      <c r="W163" s="1"/>
    </row>
    <row r="164" spans="1:23" ht="14.25">
      <c r="A164" s="10">
        <v>154</v>
      </c>
      <c r="B164" s="6"/>
      <c r="C164" s="10"/>
      <c r="D164" s="10"/>
      <c r="E164" s="10">
        <f t="shared" si="57"/>
        <v>93600</v>
      </c>
      <c r="F164" s="88">
        <f t="shared" si="55"/>
        <v>0</v>
      </c>
      <c r="G164" s="88">
        <f t="shared" si="56"/>
        <v>0</v>
      </c>
      <c r="H164" s="17">
        <f t="shared" si="54"/>
        <v>0</v>
      </c>
      <c r="I164" s="26"/>
      <c r="J164" s="10">
        <v>154</v>
      </c>
      <c r="K164" s="74"/>
      <c r="L164" s="10">
        <f t="shared" si="58"/>
        <v>64600</v>
      </c>
      <c r="M164" s="88">
        <f t="shared" si="47"/>
        <v>0</v>
      </c>
      <c r="N164" s="88">
        <f t="shared" si="48"/>
        <v>0</v>
      </c>
      <c r="O164" s="17">
        <f t="shared" si="49"/>
        <v>0</v>
      </c>
      <c r="P164" s="26"/>
      <c r="Q164" s="10">
        <v>154</v>
      </c>
      <c r="R164" s="6"/>
      <c r="S164" s="10">
        <f t="shared" si="53"/>
        <v>140800</v>
      </c>
      <c r="T164" s="88">
        <f t="shared" si="50"/>
        <v>0</v>
      </c>
      <c r="U164" s="88">
        <f t="shared" si="51"/>
        <v>0</v>
      </c>
      <c r="V164" s="17">
        <f t="shared" si="52"/>
        <v>0</v>
      </c>
      <c r="W164" s="1"/>
    </row>
    <row r="165" spans="1:23" ht="14.25">
      <c r="A165" s="10">
        <v>155</v>
      </c>
      <c r="B165" s="6"/>
      <c r="C165" s="10"/>
      <c r="D165" s="10"/>
      <c r="E165" s="10">
        <f t="shared" si="57"/>
        <v>94000</v>
      </c>
      <c r="F165" s="88">
        <f t="shared" si="55"/>
        <v>0</v>
      </c>
      <c r="G165" s="88">
        <f t="shared" si="56"/>
        <v>0</v>
      </c>
      <c r="H165" s="17">
        <f t="shared" si="54"/>
        <v>0</v>
      </c>
      <c r="I165" s="26"/>
      <c r="J165" s="10">
        <v>155</v>
      </c>
      <c r="K165" s="74"/>
      <c r="L165" s="10">
        <f t="shared" si="58"/>
        <v>64900</v>
      </c>
      <c r="M165" s="88">
        <f t="shared" si="47"/>
        <v>0</v>
      </c>
      <c r="N165" s="88">
        <f t="shared" si="48"/>
        <v>0</v>
      </c>
      <c r="O165" s="17">
        <f t="shared" si="49"/>
        <v>0</v>
      </c>
      <c r="P165" s="26"/>
      <c r="Q165" s="10">
        <v>155</v>
      </c>
      <c r="R165" s="6"/>
      <c r="S165" s="10">
        <f t="shared" si="53"/>
        <v>141600</v>
      </c>
      <c r="T165" s="88">
        <f t="shared" si="50"/>
        <v>0</v>
      </c>
      <c r="U165" s="88">
        <f t="shared" si="51"/>
        <v>0</v>
      </c>
      <c r="V165" s="17">
        <f t="shared" si="52"/>
        <v>0</v>
      </c>
      <c r="W165" s="1"/>
    </row>
    <row r="166" spans="1:23" ht="14.25">
      <c r="A166" s="10">
        <v>156</v>
      </c>
      <c r="B166" s="6"/>
      <c r="C166" s="10"/>
      <c r="D166" s="10"/>
      <c r="E166" s="10">
        <f t="shared" si="57"/>
        <v>94400</v>
      </c>
      <c r="F166" s="88">
        <f t="shared" si="55"/>
        <v>0</v>
      </c>
      <c r="G166" s="88">
        <f t="shared" si="56"/>
        <v>0</v>
      </c>
      <c r="H166" s="17">
        <f t="shared" si="54"/>
        <v>0</v>
      </c>
      <c r="I166" s="26"/>
      <c r="J166" s="10">
        <v>156</v>
      </c>
      <c r="K166" s="74"/>
      <c r="L166" s="10">
        <f t="shared" si="58"/>
        <v>65200</v>
      </c>
      <c r="M166" s="88">
        <f t="shared" si="47"/>
        <v>0</v>
      </c>
      <c r="N166" s="88">
        <f t="shared" si="48"/>
        <v>0</v>
      </c>
      <c r="O166" s="17">
        <f t="shared" si="49"/>
        <v>0</v>
      </c>
      <c r="P166" s="26"/>
      <c r="Q166" s="10">
        <v>156</v>
      </c>
      <c r="R166" s="6"/>
      <c r="S166" s="10">
        <f t="shared" si="53"/>
        <v>142400</v>
      </c>
      <c r="T166" s="88">
        <f t="shared" si="50"/>
        <v>0</v>
      </c>
      <c r="U166" s="88">
        <f t="shared" si="51"/>
        <v>0</v>
      </c>
      <c r="V166" s="17">
        <f t="shared" si="52"/>
        <v>0</v>
      </c>
      <c r="W166" s="1"/>
    </row>
    <row r="167" spans="1:23" ht="14.25">
      <c r="A167" s="10">
        <v>157</v>
      </c>
      <c r="B167" s="6"/>
      <c r="C167" s="10"/>
      <c r="D167" s="10"/>
      <c r="E167" s="10">
        <f t="shared" si="57"/>
        <v>94800</v>
      </c>
      <c r="F167" s="88">
        <f t="shared" si="55"/>
        <v>0</v>
      </c>
      <c r="G167" s="88">
        <f t="shared" si="56"/>
        <v>0</v>
      </c>
      <c r="H167" s="17">
        <f t="shared" si="54"/>
        <v>0</v>
      </c>
      <c r="I167" s="26"/>
      <c r="J167" s="10">
        <v>157</v>
      </c>
      <c r="K167" s="74"/>
      <c r="L167" s="10">
        <f t="shared" si="58"/>
        <v>65500</v>
      </c>
      <c r="M167" s="88">
        <f t="shared" si="47"/>
        <v>0</v>
      </c>
      <c r="N167" s="88">
        <f t="shared" si="48"/>
        <v>0</v>
      </c>
      <c r="O167" s="17">
        <f t="shared" si="49"/>
        <v>0</v>
      </c>
      <c r="P167" s="26"/>
      <c r="Q167" s="10">
        <v>157</v>
      </c>
      <c r="R167" s="6"/>
      <c r="S167" s="10">
        <f t="shared" si="53"/>
        <v>143200</v>
      </c>
      <c r="T167" s="88">
        <f t="shared" si="50"/>
        <v>0</v>
      </c>
      <c r="U167" s="88">
        <f t="shared" si="51"/>
        <v>0</v>
      </c>
      <c r="V167" s="17">
        <f t="shared" si="52"/>
        <v>0</v>
      </c>
      <c r="W167" s="1"/>
    </row>
    <row r="168" spans="1:23" ht="14.25">
      <c r="A168" s="10">
        <v>158</v>
      </c>
      <c r="B168" s="6"/>
      <c r="C168" s="10"/>
      <c r="D168" s="10"/>
      <c r="E168" s="10">
        <f t="shared" si="57"/>
        <v>95200</v>
      </c>
      <c r="F168" s="88">
        <f t="shared" si="55"/>
        <v>0</v>
      </c>
      <c r="G168" s="88">
        <f t="shared" si="56"/>
        <v>0</v>
      </c>
      <c r="H168" s="17">
        <f t="shared" si="54"/>
        <v>0</v>
      </c>
      <c r="I168" s="26"/>
      <c r="J168" s="10">
        <v>158</v>
      </c>
      <c r="K168" s="74"/>
      <c r="L168" s="10">
        <f t="shared" si="58"/>
        <v>65800</v>
      </c>
      <c r="M168" s="88">
        <f t="shared" si="47"/>
        <v>0</v>
      </c>
      <c r="N168" s="88">
        <f t="shared" si="48"/>
        <v>0</v>
      </c>
      <c r="O168" s="17">
        <f t="shared" si="49"/>
        <v>0</v>
      </c>
      <c r="P168" s="26"/>
      <c r="Q168" s="10">
        <v>158</v>
      </c>
      <c r="R168" s="6"/>
      <c r="S168" s="10">
        <f t="shared" si="53"/>
        <v>144000</v>
      </c>
      <c r="T168" s="88">
        <f t="shared" si="50"/>
        <v>0</v>
      </c>
      <c r="U168" s="88">
        <f t="shared" si="51"/>
        <v>0</v>
      </c>
      <c r="V168" s="17">
        <f t="shared" si="52"/>
        <v>0</v>
      </c>
      <c r="W168" s="1"/>
    </row>
    <row r="169" spans="1:23" ht="14.25">
      <c r="A169" s="10">
        <v>159</v>
      </c>
      <c r="B169" s="6"/>
      <c r="C169" s="10"/>
      <c r="D169" s="10"/>
      <c r="E169" s="10">
        <f t="shared" si="57"/>
        <v>95600</v>
      </c>
      <c r="F169" s="88">
        <f t="shared" si="55"/>
        <v>0</v>
      </c>
      <c r="G169" s="88">
        <f t="shared" si="56"/>
        <v>0</v>
      </c>
      <c r="H169" s="17">
        <f t="shared" si="54"/>
        <v>0</v>
      </c>
      <c r="I169" s="26"/>
      <c r="J169" s="10">
        <v>159</v>
      </c>
      <c r="K169" s="74"/>
      <c r="L169" s="10">
        <f t="shared" si="58"/>
        <v>66100</v>
      </c>
      <c r="M169" s="88">
        <f t="shared" si="47"/>
        <v>0</v>
      </c>
      <c r="N169" s="88">
        <f t="shared" si="48"/>
        <v>0</v>
      </c>
      <c r="O169" s="17">
        <f t="shared" si="49"/>
        <v>0</v>
      </c>
      <c r="P169" s="26"/>
      <c r="Q169" s="10">
        <v>159</v>
      </c>
      <c r="R169" s="6"/>
      <c r="S169" s="10">
        <f t="shared" si="53"/>
        <v>144800</v>
      </c>
      <c r="T169" s="88">
        <f t="shared" si="50"/>
        <v>0</v>
      </c>
      <c r="U169" s="88">
        <f t="shared" si="51"/>
        <v>0</v>
      </c>
      <c r="V169" s="17">
        <f t="shared" si="52"/>
        <v>0</v>
      </c>
      <c r="W169" s="1"/>
    </row>
    <row r="170" spans="1:23" ht="14.25">
      <c r="A170" s="8">
        <v>160</v>
      </c>
      <c r="B170" s="8"/>
      <c r="C170" s="16"/>
      <c r="D170" s="16"/>
      <c r="E170" s="16">
        <f t="shared" si="57"/>
        <v>96000</v>
      </c>
      <c r="F170" s="89">
        <f t="shared" si="55"/>
        <v>0</v>
      </c>
      <c r="G170" s="89">
        <f>IF((F170+F176)/2=0.5,1,0)</f>
        <v>0</v>
      </c>
      <c r="H170" s="23">
        <f t="shared" si="54"/>
        <v>0</v>
      </c>
      <c r="I170" s="26"/>
      <c r="J170" s="8">
        <v>160</v>
      </c>
      <c r="K170" s="325"/>
      <c r="L170" s="16">
        <f t="shared" si="58"/>
        <v>66400</v>
      </c>
      <c r="M170" s="89">
        <f t="shared" si="47"/>
        <v>0</v>
      </c>
      <c r="N170" s="89">
        <f t="shared" si="48"/>
        <v>0</v>
      </c>
      <c r="O170" s="23">
        <f t="shared" si="49"/>
        <v>0</v>
      </c>
      <c r="P170" s="26"/>
      <c r="Q170" s="8">
        <v>160</v>
      </c>
      <c r="R170" s="8"/>
      <c r="S170" s="16">
        <f t="shared" si="53"/>
        <v>145600</v>
      </c>
      <c r="T170" s="89">
        <f t="shared" si="50"/>
        <v>0</v>
      </c>
      <c r="U170" s="89">
        <f t="shared" si="51"/>
        <v>0</v>
      </c>
      <c r="V170" s="23">
        <f t="shared" si="52"/>
        <v>0</v>
      </c>
      <c r="W170" s="1"/>
    </row>
    <row r="171" spans="1:23" ht="15">
      <c r="A171" s="10">
        <v>161</v>
      </c>
      <c r="B171" s="5" t="s">
        <v>236</v>
      </c>
      <c r="C171" s="9" t="s">
        <v>234</v>
      </c>
      <c r="D171" s="5"/>
      <c r="F171" s="38"/>
      <c r="G171" s="38"/>
      <c r="H171" s="17"/>
      <c r="I171" s="26"/>
      <c r="J171" s="10">
        <v>161</v>
      </c>
      <c r="K171" s="322" t="s">
        <v>225</v>
      </c>
      <c r="L171" s="9">
        <f t="shared" si="58"/>
        <v>67800</v>
      </c>
      <c r="M171" s="294">
        <f t="shared" si="47"/>
        <v>0</v>
      </c>
      <c r="N171" s="294">
        <f t="shared" si="48"/>
        <v>0</v>
      </c>
      <c r="O171" s="4">
        <f t="shared" si="49"/>
        <v>0</v>
      </c>
      <c r="P171" s="26"/>
      <c r="Q171" s="10">
        <v>161</v>
      </c>
      <c r="R171" s="6">
        <v>9</v>
      </c>
      <c r="S171" s="10">
        <f aca="true" t="shared" si="59" ref="S171:S190">S$50+S131</f>
        <v>147400</v>
      </c>
      <c r="T171" s="38">
        <f t="shared" si="50"/>
        <v>0</v>
      </c>
      <c r="U171" s="38">
        <f t="shared" si="51"/>
        <v>0</v>
      </c>
      <c r="V171" s="17">
        <f t="shared" si="52"/>
        <v>0</v>
      </c>
      <c r="W171" s="1"/>
    </row>
    <row r="172" spans="1:23" ht="15">
      <c r="A172" s="10">
        <v>162</v>
      </c>
      <c r="B172" s="6" t="s">
        <v>224</v>
      </c>
      <c r="C172" s="10" t="s">
        <v>237</v>
      </c>
      <c r="D172" s="6"/>
      <c r="G172" s="38"/>
      <c r="H172" s="17"/>
      <c r="I172" s="26"/>
      <c r="J172" s="10">
        <v>162</v>
      </c>
      <c r="K172" s="323" t="s">
        <v>226</v>
      </c>
      <c r="L172" s="10">
        <f t="shared" si="58"/>
        <v>68100</v>
      </c>
      <c r="M172" s="88">
        <f t="shared" si="47"/>
        <v>0</v>
      </c>
      <c r="N172" s="38">
        <f t="shared" si="48"/>
        <v>0</v>
      </c>
      <c r="O172" s="17">
        <f t="shared" si="49"/>
        <v>0</v>
      </c>
      <c r="P172" s="26"/>
      <c r="Q172" s="10">
        <v>162</v>
      </c>
      <c r="R172" s="6"/>
      <c r="S172" s="10">
        <f t="shared" si="59"/>
        <v>148600</v>
      </c>
      <c r="T172" s="88">
        <f t="shared" si="50"/>
        <v>0</v>
      </c>
      <c r="U172" s="38">
        <f t="shared" si="51"/>
        <v>0</v>
      </c>
      <c r="V172" s="17">
        <f t="shared" si="52"/>
        <v>0</v>
      </c>
      <c r="W172" s="1"/>
    </row>
    <row r="173" spans="1:23" ht="14.25">
      <c r="A173" s="10">
        <v>163</v>
      </c>
      <c r="B173" s="6" t="s">
        <v>223</v>
      </c>
      <c r="C173" s="296" t="s">
        <v>233</v>
      </c>
      <c r="D173" s="6"/>
      <c r="H173" s="17"/>
      <c r="I173" s="26"/>
      <c r="J173" s="10">
        <v>163</v>
      </c>
      <c r="K173" s="324">
        <v>1</v>
      </c>
      <c r="L173" s="9">
        <f t="shared" si="58"/>
        <v>68900</v>
      </c>
      <c r="M173" s="102">
        <f t="shared" si="47"/>
        <v>0</v>
      </c>
      <c r="N173" s="102">
        <f t="shared" si="48"/>
        <v>0</v>
      </c>
      <c r="O173" s="4">
        <f t="shared" si="49"/>
        <v>0</v>
      </c>
      <c r="P173" s="26"/>
      <c r="Q173" s="10">
        <v>163</v>
      </c>
      <c r="R173" s="6"/>
      <c r="S173" s="10">
        <f t="shared" si="59"/>
        <v>149600</v>
      </c>
      <c r="T173" s="88">
        <f t="shared" si="50"/>
        <v>0</v>
      </c>
      <c r="U173" s="88">
        <f t="shared" si="51"/>
        <v>0</v>
      </c>
      <c r="V173" s="17">
        <f t="shared" si="52"/>
        <v>0</v>
      </c>
      <c r="W173" s="1"/>
    </row>
    <row r="174" spans="1:23" ht="14.25">
      <c r="A174" s="10">
        <v>164</v>
      </c>
      <c r="B174" s="6" t="s">
        <v>165</v>
      </c>
      <c r="C174" s="296" t="s">
        <v>162</v>
      </c>
      <c r="D174" s="6"/>
      <c r="H174" s="17"/>
      <c r="I174" s="26"/>
      <c r="J174" s="10">
        <v>164</v>
      </c>
      <c r="K174" s="299" t="s">
        <v>235</v>
      </c>
      <c r="L174" s="10">
        <f t="shared" si="58"/>
        <v>69300</v>
      </c>
      <c r="M174" s="88">
        <f t="shared" si="47"/>
        <v>0</v>
      </c>
      <c r="N174" s="88">
        <f t="shared" si="48"/>
        <v>0</v>
      </c>
      <c r="O174" s="17">
        <f t="shared" si="49"/>
        <v>0</v>
      </c>
      <c r="P174" s="26"/>
      <c r="Q174" s="10">
        <v>164</v>
      </c>
      <c r="R174" s="6"/>
      <c r="S174" s="10">
        <f t="shared" si="59"/>
        <v>150600</v>
      </c>
      <c r="T174" s="88">
        <f t="shared" si="50"/>
        <v>0</v>
      </c>
      <c r="U174" s="88">
        <f t="shared" si="51"/>
        <v>0</v>
      </c>
      <c r="V174" s="17">
        <f t="shared" si="52"/>
        <v>0</v>
      </c>
      <c r="W174" s="1"/>
    </row>
    <row r="175" spans="1:23" ht="14.25">
      <c r="A175" s="10">
        <v>165</v>
      </c>
      <c r="B175" s="6" t="s">
        <v>166</v>
      </c>
      <c r="C175" s="10" t="s">
        <v>163</v>
      </c>
      <c r="D175" s="6">
        <f>MAX(IF(E$2&gt;A176,0,E$1*1000-A170*1000/1.1),0)</f>
        <v>0</v>
      </c>
      <c r="E175" s="13">
        <f>ROUND(D175*E$8,0)</f>
        <v>0</v>
      </c>
      <c r="H175" s="17"/>
      <c r="I175" s="26"/>
      <c r="J175" s="10">
        <v>165</v>
      </c>
      <c r="K175" s="299" t="s">
        <v>164</v>
      </c>
      <c r="L175" s="10">
        <f t="shared" si="58"/>
        <v>69700</v>
      </c>
      <c r="M175" s="88">
        <f t="shared" si="47"/>
        <v>0</v>
      </c>
      <c r="N175" s="88">
        <f t="shared" si="48"/>
        <v>0</v>
      </c>
      <c r="O175" s="17">
        <f t="shared" si="49"/>
        <v>0</v>
      </c>
      <c r="P175" s="26"/>
      <c r="Q175" s="10">
        <v>165</v>
      </c>
      <c r="R175" s="6"/>
      <c r="S175" s="10">
        <f t="shared" si="59"/>
        <v>151600</v>
      </c>
      <c r="T175" s="88">
        <f t="shared" si="50"/>
        <v>0</v>
      </c>
      <c r="U175" s="88">
        <f t="shared" si="51"/>
        <v>0</v>
      </c>
      <c r="V175" s="17">
        <f t="shared" si="52"/>
        <v>0</v>
      </c>
      <c r="W175" s="1"/>
    </row>
    <row r="176" spans="1:23" ht="14.25">
      <c r="A176" s="10">
        <v>166</v>
      </c>
      <c r="B176" s="8"/>
      <c r="C176" s="8"/>
      <c r="D176" s="300"/>
      <c r="E176" s="14">
        <f>E170+E175</f>
        <v>96000</v>
      </c>
      <c r="F176" s="89">
        <f>IF(E$2&gt;A170,1,0)</f>
        <v>0</v>
      </c>
      <c r="G176" s="89">
        <f>IF((F176+F177)/2=0.5,1,0)</f>
        <v>0</v>
      </c>
      <c r="H176" s="23">
        <f aca="true" t="shared" si="60" ref="H176:H190">E176*G176</f>
        <v>0</v>
      </c>
      <c r="I176" s="26"/>
      <c r="J176" s="10">
        <v>166</v>
      </c>
      <c r="K176" s="74"/>
      <c r="L176" s="10">
        <f t="shared" si="58"/>
        <v>70100</v>
      </c>
      <c r="M176" s="88">
        <f t="shared" si="47"/>
        <v>0</v>
      </c>
      <c r="N176" s="88">
        <f t="shared" si="48"/>
        <v>0</v>
      </c>
      <c r="O176" s="17">
        <f t="shared" si="49"/>
        <v>0</v>
      </c>
      <c r="P176" s="26"/>
      <c r="Q176" s="10">
        <v>166</v>
      </c>
      <c r="R176" s="6"/>
      <c r="S176" s="10">
        <f t="shared" si="59"/>
        <v>152600</v>
      </c>
      <c r="T176" s="88">
        <f t="shared" si="50"/>
        <v>0</v>
      </c>
      <c r="U176" s="88">
        <f t="shared" si="51"/>
        <v>0</v>
      </c>
      <c r="V176" s="17">
        <f t="shared" si="52"/>
        <v>0</v>
      </c>
      <c r="W176" s="1"/>
    </row>
    <row r="177" spans="1:23" ht="14.25">
      <c r="A177" s="10">
        <v>167</v>
      </c>
      <c r="B177" s="299">
        <v>1</v>
      </c>
      <c r="C177" s="10" t="s">
        <v>229</v>
      </c>
      <c r="D177" s="10"/>
      <c r="E177" s="10">
        <f>E$30+E157</f>
        <v>102200</v>
      </c>
      <c r="F177" s="88">
        <f aca="true" t="shared" si="61" ref="F177:F190">IF(E$2&gt;A176,1,0)</f>
        <v>0</v>
      </c>
      <c r="G177" s="88">
        <f aca="true" t="shared" si="62" ref="G177:G189">IF((F177+F178)/2=0.5,1,0)</f>
        <v>0</v>
      </c>
      <c r="H177" s="17">
        <f t="shared" si="60"/>
        <v>0</v>
      </c>
      <c r="I177" s="26"/>
      <c r="J177" s="10">
        <v>167</v>
      </c>
      <c r="K177" s="74"/>
      <c r="L177" s="10">
        <f t="shared" si="58"/>
        <v>70500</v>
      </c>
      <c r="M177" s="88">
        <f t="shared" si="47"/>
        <v>0</v>
      </c>
      <c r="N177" s="88">
        <f t="shared" si="48"/>
        <v>0</v>
      </c>
      <c r="O177" s="17">
        <f t="shared" si="49"/>
        <v>0</v>
      </c>
      <c r="P177" s="26"/>
      <c r="Q177" s="10">
        <v>167</v>
      </c>
      <c r="R177" s="6"/>
      <c r="S177" s="10">
        <f t="shared" si="59"/>
        <v>153400</v>
      </c>
      <c r="T177" s="88">
        <f t="shared" si="50"/>
        <v>0</v>
      </c>
      <c r="U177" s="88">
        <f t="shared" si="51"/>
        <v>0</v>
      </c>
      <c r="V177" s="17">
        <f t="shared" si="52"/>
        <v>0</v>
      </c>
      <c r="W177" s="1"/>
    </row>
    <row r="178" spans="1:23" ht="14.25">
      <c r="A178" s="10">
        <v>168</v>
      </c>
      <c r="B178" s="6" t="s">
        <v>235</v>
      </c>
      <c r="C178" s="10" t="s">
        <v>230</v>
      </c>
      <c r="D178" s="10"/>
      <c r="E178" s="10">
        <f aca="true" t="shared" si="63" ref="E178:E190">E$30+E158</f>
        <v>102800</v>
      </c>
      <c r="F178" s="88">
        <f t="shared" si="61"/>
        <v>0</v>
      </c>
      <c r="G178" s="88">
        <f t="shared" si="62"/>
        <v>0</v>
      </c>
      <c r="H178" s="17">
        <f t="shared" si="60"/>
        <v>0</v>
      </c>
      <c r="I178" s="26"/>
      <c r="J178" s="10">
        <v>168</v>
      </c>
      <c r="K178" s="74"/>
      <c r="L178" s="10">
        <f t="shared" si="58"/>
        <v>70900</v>
      </c>
      <c r="M178" s="88">
        <f t="shared" si="47"/>
        <v>0</v>
      </c>
      <c r="N178" s="88">
        <f t="shared" si="48"/>
        <v>0</v>
      </c>
      <c r="O178" s="17">
        <f t="shared" si="49"/>
        <v>0</v>
      </c>
      <c r="P178" s="26"/>
      <c r="Q178" s="10">
        <v>168</v>
      </c>
      <c r="R178" s="6"/>
      <c r="S178" s="10">
        <f t="shared" si="59"/>
        <v>154200</v>
      </c>
      <c r="T178" s="88">
        <f t="shared" si="50"/>
        <v>0</v>
      </c>
      <c r="U178" s="88">
        <f t="shared" si="51"/>
        <v>0</v>
      </c>
      <c r="V178" s="17">
        <f t="shared" si="52"/>
        <v>0</v>
      </c>
      <c r="W178" s="1"/>
    </row>
    <row r="179" spans="1:23" ht="14.25">
      <c r="A179" s="10">
        <v>169</v>
      </c>
      <c r="B179" s="6" t="s">
        <v>164</v>
      </c>
      <c r="C179" s="10" t="s">
        <v>228</v>
      </c>
      <c r="D179" s="10"/>
      <c r="E179" s="10">
        <f t="shared" si="63"/>
        <v>103400</v>
      </c>
      <c r="F179" s="88">
        <f t="shared" si="61"/>
        <v>0</v>
      </c>
      <c r="G179" s="88">
        <f t="shared" si="62"/>
        <v>0</v>
      </c>
      <c r="H179" s="17">
        <f t="shared" si="60"/>
        <v>0</v>
      </c>
      <c r="I179" s="26"/>
      <c r="J179" s="10">
        <v>169</v>
      </c>
      <c r="K179" s="74"/>
      <c r="L179" s="10">
        <f t="shared" si="58"/>
        <v>71300</v>
      </c>
      <c r="M179" s="88">
        <f t="shared" si="47"/>
        <v>0</v>
      </c>
      <c r="N179" s="88">
        <f t="shared" si="48"/>
        <v>0</v>
      </c>
      <c r="O179" s="17">
        <f t="shared" si="49"/>
        <v>0</v>
      </c>
      <c r="P179" s="26"/>
      <c r="Q179" s="10">
        <v>169</v>
      </c>
      <c r="R179" s="6"/>
      <c r="S179" s="10">
        <f t="shared" si="59"/>
        <v>155000</v>
      </c>
      <c r="T179" s="88">
        <f t="shared" si="50"/>
        <v>0</v>
      </c>
      <c r="U179" s="88">
        <f t="shared" si="51"/>
        <v>0</v>
      </c>
      <c r="V179" s="17">
        <f t="shared" si="52"/>
        <v>0</v>
      </c>
      <c r="W179" s="1"/>
    </row>
    <row r="180" spans="1:23" ht="14.25">
      <c r="A180" s="10">
        <v>170</v>
      </c>
      <c r="B180" s="6"/>
      <c r="C180" s="10"/>
      <c r="D180" s="10"/>
      <c r="E180" s="10">
        <f t="shared" si="63"/>
        <v>104000</v>
      </c>
      <c r="F180" s="88">
        <f t="shared" si="61"/>
        <v>0</v>
      </c>
      <c r="G180" s="88">
        <f t="shared" si="62"/>
        <v>0</v>
      </c>
      <c r="H180" s="17">
        <f t="shared" si="60"/>
        <v>0</v>
      </c>
      <c r="I180" s="26"/>
      <c r="J180" s="10">
        <v>170</v>
      </c>
      <c r="K180" s="74"/>
      <c r="L180" s="10">
        <f t="shared" si="58"/>
        <v>71700</v>
      </c>
      <c r="M180" s="88">
        <f t="shared" si="47"/>
        <v>0</v>
      </c>
      <c r="N180" s="88">
        <f t="shared" si="48"/>
        <v>0</v>
      </c>
      <c r="O180" s="17">
        <f t="shared" si="49"/>
        <v>0</v>
      </c>
      <c r="P180" s="26"/>
      <c r="Q180" s="10">
        <v>170</v>
      </c>
      <c r="R180" s="6"/>
      <c r="S180" s="10">
        <f t="shared" si="59"/>
        <v>155800</v>
      </c>
      <c r="T180" s="88">
        <f t="shared" si="50"/>
        <v>0</v>
      </c>
      <c r="U180" s="88">
        <f t="shared" si="51"/>
        <v>0</v>
      </c>
      <c r="V180" s="17">
        <f t="shared" si="52"/>
        <v>0</v>
      </c>
      <c r="W180" s="1"/>
    </row>
    <row r="181" spans="1:23" ht="14.25">
      <c r="A181" s="10">
        <v>171</v>
      </c>
      <c r="B181" s="6"/>
      <c r="C181" s="10"/>
      <c r="D181" s="10"/>
      <c r="E181" s="10">
        <f t="shared" si="63"/>
        <v>104400</v>
      </c>
      <c r="F181" s="88">
        <f t="shared" si="61"/>
        <v>0</v>
      </c>
      <c r="G181" s="88">
        <f t="shared" si="62"/>
        <v>0</v>
      </c>
      <c r="H181" s="17">
        <f t="shared" si="60"/>
        <v>0</v>
      </c>
      <c r="I181" s="26"/>
      <c r="J181" s="10">
        <v>171</v>
      </c>
      <c r="K181" s="74"/>
      <c r="L181" s="10">
        <f t="shared" si="58"/>
        <v>72000</v>
      </c>
      <c r="M181" s="88">
        <f t="shared" si="47"/>
        <v>0</v>
      </c>
      <c r="N181" s="88">
        <f t="shared" si="48"/>
        <v>0</v>
      </c>
      <c r="O181" s="17">
        <f t="shared" si="49"/>
        <v>0</v>
      </c>
      <c r="P181" s="26"/>
      <c r="Q181" s="10">
        <v>171</v>
      </c>
      <c r="R181" s="6"/>
      <c r="S181" s="10">
        <f t="shared" si="59"/>
        <v>156600</v>
      </c>
      <c r="T181" s="88">
        <f t="shared" si="50"/>
        <v>0</v>
      </c>
      <c r="U181" s="88">
        <f t="shared" si="51"/>
        <v>0</v>
      </c>
      <c r="V181" s="17">
        <f t="shared" si="52"/>
        <v>0</v>
      </c>
      <c r="W181" s="1"/>
    </row>
    <row r="182" spans="1:23" ht="14.25">
      <c r="A182" s="10">
        <v>172</v>
      </c>
      <c r="B182" s="6"/>
      <c r="C182" s="10"/>
      <c r="D182" s="10"/>
      <c r="E182" s="10">
        <f t="shared" si="63"/>
        <v>104800</v>
      </c>
      <c r="F182" s="88">
        <f t="shared" si="61"/>
        <v>0</v>
      </c>
      <c r="G182" s="88">
        <f t="shared" si="62"/>
        <v>0</v>
      </c>
      <c r="H182" s="17">
        <f t="shared" si="60"/>
        <v>0</v>
      </c>
      <c r="I182" s="26"/>
      <c r="J182" s="10">
        <v>172</v>
      </c>
      <c r="K182" s="74"/>
      <c r="L182" s="10">
        <f t="shared" si="58"/>
        <v>72300</v>
      </c>
      <c r="M182" s="88">
        <f t="shared" si="47"/>
        <v>0</v>
      </c>
      <c r="N182" s="88">
        <f t="shared" si="48"/>
        <v>0</v>
      </c>
      <c r="O182" s="17">
        <f t="shared" si="49"/>
        <v>0</v>
      </c>
      <c r="P182" s="26"/>
      <c r="Q182" s="10">
        <v>172</v>
      </c>
      <c r="R182" s="6"/>
      <c r="S182" s="10">
        <f t="shared" si="59"/>
        <v>157400</v>
      </c>
      <c r="T182" s="88">
        <f t="shared" si="50"/>
        <v>0</v>
      </c>
      <c r="U182" s="88">
        <f t="shared" si="51"/>
        <v>0</v>
      </c>
      <c r="V182" s="17">
        <f t="shared" si="52"/>
        <v>0</v>
      </c>
      <c r="W182" s="1"/>
    </row>
    <row r="183" spans="1:23" ht="14.25">
      <c r="A183" s="10">
        <v>173</v>
      </c>
      <c r="B183" s="6"/>
      <c r="C183" s="10"/>
      <c r="D183" s="10"/>
      <c r="E183" s="10">
        <f t="shared" si="63"/>
        <v>105200</v>
      </c>
      <c r="F183" s="88">
        <f t="shared" si="61"/>
        <v>0</v>
      </c>
      <c r="G183" s="88">
        <f t="shared" si="62"/>
        <v>0</v>
      </c>
      <c r="H183" s="17">
        <f t="shared" si="60"/>
        <v>0</v>
      </c>
      <c r="I183" s="26"/>
      <c r="J183" s="10">
        <v>173</v>
      </c>
      <c r="K183" s="74"/>
      <c r="L183" s="10">
        <f t="shared" si="58"/>
        <v>72600</v>
      </c>
      <c r="M183" s="88">
        <f t="shared" si="47"/>
        <v>0</v>
      </c>
      <c r="N183" s="88">
        <f t="shared" si="48"/>
        <v>0</v>
      </c>
      <c r="O183" s="17">
        <f t="shared" si="49"/>
        <v>0</v>
      </c>
      <c r="P183" s="26"/>
      <c r="Q183" s="10">
        <v>173</v>
      </c>
      <c r="R183" s="6"/>
      <c r="S183" s="10">
        <f t="shared" si="59"/>
        <v>158200</v>
      </c>
      <c r="T183" s="88">
        <f t="shared" si="50"/>
        <v>0</v>
      </c>
      <c r="U183" s="88">
        <f t="shared" si="51"/>
        <v>0</v>
      </c>
      <c r="V183" s="17">
        <f t="shared" si="52"/>
        <v>0</v>
      </c>
      <c r="W183" s="1"/>
    </row>
    <row r="184" spans="1:23" ht="14.25">
      <c r="A184" s="10">
        <v>174</v>
      </c>
      <c r="B184" s="6"/>
      <c r="C184" s="10"/>
      <c r="D184" s="10"/>
      <c r="E184" s="10">
        <f t="shared" si="63"/>
        <v>105600</v>
      </c>
      <c r="F184" s="88">
        <f t="shared" si="61"/>
        <v>0</v>
      </c>
      <c r="G184" s="88">
        <f t="shared" si="62"/>
        <v>0</v>
      </c>
      <c r="H184" s="17">
        <f t="shared" si="60"/>
        <v>0</v>
      </c>
      <c r="I184" s="26"/>
      <c r="J184" s="10">
        <v>174</v>
      </c>
      <c r="K184" s="74"/>
      <c r="L184" s="10">
        <f t="shared" si="58"/>
        <v>72900</v>
      </c>
      <c r="M184" s="88">
        <f t="shared" si="47"/>
        <v>0</v>
      </c>
      <c r="N184" s="88">
        <f t="shared" si="48"/>
        <v>0</v>
      </c>
      <c r="O184" s="17">
        <f t="shared" si="49"/>
        <v>0</v>
      </c>
      <c r="P184" s="26"/>
      <c r="Q184" s="10">
        <v>174</v>
      </c>
      <c r="R184" s="6"/>
      <c r="S184" s="10">
        <f t="shared" si="59"/>
        <v>159000</v>
      </c>
      <c r="T184" s="88">
        <f t="shared" si="50"/>
        <v>0</v>
      </c>
      <c r="U184" s="88">
        <f t="shared" si="51"/>
        <v>0</v>
      </c>
      <c r="V184" s="17">
        <f t="shared" si="52"/>
        <v>0</v>
      </c>
      <c r="W184" s="1"/>
    </row>
    <row r="185" spans="1:23" ht="14.25">
      <c r="A185" s="10">
        <v>175</v>
      </c>
      <c r="B185" s="6"/>
      <c r="C185" s="10"/>
      <c r="D185" s="10"/>
      <c r="E185" s="10">
        <f t="shared" si="63"/>
        <v>106000</v>
      </c>
      <c r="F185" s="88">
        <f t="shared" si="61"/>
        <v>0</v>
      </c>
      <c r="G185" s="88">
        <f t="shared" si="62"/>
        <v>0</v>
      </c>
      <c r="H185" s="17">
        <f t="shared" si="60"/>
        <v>0</v>
      </c>
      <c r="I185" s="26"/>
      <c r="J185" s="10">
        <v>175</v>
      </c>
      <c r="K185" s="74"/>
      <c r="L185" s="10">
        <f t="shared" si="58"/>
        <v>73200</v>
      </c>
      <c r="M185" s="88">
        <f t="shared" si="47"/>
        <v>0</v>
      </c>
      <c r="N185" s="88">
        <f t="shared" si="48"/>
        <v>0</v>
      </c>
      <c r="O185" s="17">
        <f t="shared" si="49"/>
        <v>0</v>
      </c>
      <c r="P185" s="26"/>
      <c r="Q185" s="10">
        <v>175</v>
      </c>
      <c r="R185" s="6"/>
      <c r="S185" s="10">
        <f t="shared" si="59"/>
        <v>159800</v>
      </c>
      <c r="T185" s="88">
        <f t="shared" si="50"/>
        <v>0</v>
      </c>
      <c r="U185" s="88">
        <f t="shared" si="51"/>
        <v>0</v>
      </c>
      <c r="V185" s="17">
        <f t="shared" si="52"/>
        <v>0</v>
      </c>
      <c r="W185" s="1"/>
    </row>
    <row r="186" spans="1:23" ht="14.25">
      <c r="A186" s="10">
        <v>176</v>
      </c>
      <c r="B186" s="6"/>
      <c r="C186" s="10"/>
      <c r="D186" s="10"/>
      <c r="E186" s="10">
        <f t="shared" si="63"/>
        <v>106400</v>
      </c>
      <c r="F186" s="88">
        <f t="shared" si="61"/>
        <v>0</v>
      </c>
      <c r="G186" s="88">
        <f t="shared" si="62"/>
        <v>0</v>
      </c>
      <c r="H186" s="17">
        <f t="shared" si="60"/>
        <v>0</v>
      </c>
      <c r="I186" s="26"/>
      <c r="J186" s="10">
        <v>176</v>
      </c>
      <c r="K186" s="74"/>
      <c r="L186" s="10">
        <f t="shared" si="58"/>
        <v>73500</v>
      </c>
      <c r="M186" s="88">
        <f t="shared" si="47"/>
        <v>0</v>
      </c>
      <c r="N186" s="88">
        <f t="shared" si="48"/>
        <v>0</v>
      </c>
      <c r="O186" s="17">
        <f t="shared" si="49"/>
        <v>0</v>
      </c>
      <c r="P186" s="26"/>
      <c r="Q186" s="10">
        <v>176</v>
      </c>
      <c r="R186" s="6"/>
      <c r="S186" s="10">
        <f t="shared" si="59"/>
        <v>160600</v>
      </c>
      <c r="T186" s="88">
        <f t="shared" si="50"/>
        <v>0</v>
      </c>
      <c r="U186" s="88">
        <f t="shared" si="51"/>
        <v>0</v>
      </c>
      <c r="V186" s="17">
        <f t="shared" si="52"/>
        <v>0</v>
      </c>
      <c r="W186" s="1"/>
    </row>
    <row r="187" spans="1:23" ht="14.25">
      <c r="A187" s="10">
        <v>177</v>
      </c>
      <c r="B187" s="6"/>
      <c r="C187" s="10"/>
      <c r="D187" s="10"/>
      <c r="E187" s="10">
        <f t="shared" si="63"/>
        <v>106800</v>
      </c>
      <c r="F187" s="88">
        <f t="shared" si="61"/>
        <v>0</v>
      </c>
      <c r="G187" s="88">
        <f t="shared" si="62"/>
        <v>0</v>
      </c>
      <c r="H187" s="17">
        <f t="shared" si="60"/>
        <v>0</v>
      </c>
      <c r="I187" s="26"/>
      <c r="J187" s="10">
        <v>177</v>
      </c>
      <c r="K187" s="74"/>
      <c r="L187" s="10">
        <f t="shared" si="58"/>
        <v>73800</v>
      </c>
      <c r="M187" s="88">
        <f t="shared" si="47"/>
        <v>0</v>
      </c>
      <c r="N187" s="88">
        <f t="shared" si="48"/>
        <v>0</v>
      </c>
      <c r="O187" s="17">
        <f t="shared" si="49"/>
        <v>0</v>
      </c>
      <c r="P187" s="26"/>
      <c r="Q187" s="10">
        <v>177</v>
      </c>
      <c r="R187" s="6"/>
      <c r="S187" s="10">
        <f t="shared" si="59"/>
        <v>161400</v>
      </c>
      <c r="T187" s="88">
        <f t="shared" si="50"/>
        <v>0</v>
      </c>
      <c r="U187" s="88">
        <f t="shared" si="51"/>
        <v>0</v>
      </c>
      <c r="V187" s="17">
        <f t="shared" si="52"/>
        <v>0</v>
      </c>
      <c r="W187" s="1"/>
    </row>
    <row r="188" spans="1:23" ht="14.25">
      <c r="A188" s="10">
        <v>178</v>
      </c>
      <c r="B188" s="6"/>
      <c r="C188" s="10"/>
      <c r="D188" s="10"/>
      <c r="E188" s="10">
        <f t="shared" si="63"/>
        <v>107200</v>
      </c>
      <c r="F188" s="88">
        <f t="shared" si="61"/>
        <v>0</v>
      </c>
      <c r="G188" s="88">
        <f t="shared" si="62"/>
        <v>0</v>
      </c>
      <c r="H188" s="17">
        <f t="shared" si="60"/>
        <v>0</v>
      </c>
      <c r="I188" s="26"/>
      <c r="J188" s="10">
        <v>178</v>
      </c>
      <c r="K188" s="74"/>
      <c r="L188" s="10">
        <f t="shared" si="58"/>
        <v>74100</v>
      </c>
      <c r="M188" s="88">
        <f t="shared" si="47"/>
        <v>0</v>
      </c>
      <c r="N188" s="88">
        <f t="shared" si="48"/>
        <v>0</v>
      </c>
      <c r="O188" s="17">
        <f t="shared" si="49"/>
        <v>0</v>
      </c>
      <c r="P188" s="26"/>
      <c r="Q188" s="10">
        <v>178</v>
      </c>
      <c r="R188" s="6"/>
      <c r="S188" s="10">
        <f t="shared" si="59"/>
        <v>162200</v>
      </c>
      <c r="T188" s="88">
        <f t="shared" si="50"/>
        <v>0</v>
      </c>
      <c r="U188" s="88">
        <f t="shared" si="51"/>
        <v>0</v>
      </c>
      <c r="V188" s="17">
        <f t="shared" si="52"/>
        <v>0</v>
      </c>
      <c r="W188" s="1"/>
    </row>
    <row r="189" spans="1:23" ht="14.25">
      <c r="A189" s="10">
        <v>179</v>
      </c>
      <c r="B189" s="6"/>
      <c r="C189" s="10"/>
      <c r="D189" s="10"/>
      <c r="E189" s="10">
        <f t="shared" si="63"/>
        <v>107600</v>
      </c>
      <c r="F189" s="88">
        <f t="shared" si="61"/>
        <v>0</v>
      </c>
      <c r="G189" s="88">
        <f t="shared" si="62"/>
        <v>0</v>
      </c>
      <c r="H189" s="17">
        <f t="shared" si="60"/>
        <v>0</v>
      </c>
      <c r="I189" s="26"/>
      <c r="J189" s="10">
        <v>179</v>
      </c>
      <c r="K189" s="74"/>
      <c r="L189" s="10">
        <f t="shared" si="58"/>
        <v>74400</v>
      </c>
      <c r="M189" s="88">
        <f t="shared" si="47"/>
        <v>0</v>
      </c>
      <c r="N189" s="88">
        <f t="shared" si="48"/>
        <v>0</v>
      </c>
      <c r="O189" s="17">
        <f t="shared" si="49"/>
        <v>0</v>
      </c>
      <c r="P189" s="26"/>
      <c r="Q189" s="10">
        <v>179</v>
      </c>
      <c r="R189" s="6"/>
      <c r="S189" s="10">
        <f t="shared" si="59"/>
        <v>163000</v>
      </c>
      <c r="T189" s="88">
        <f t="shared" si="50"/>
        <v>0</v>
      </c>
      <c r="U189" s="88">
        <f t="shared" si="51"/>
        <v>0</v>
      </c>
      <c r="V189" s="17">
        <f t="shared" si="52"/>
        <v>0</v>
      </c>
      <c r="W189" s="1"/>
    </row>
    <row r="190" spans="1:23" ht="14.25">
      <c r="A190" s="8">
        <v>180</v>
      </c>
      <c r="B190" s="8"/>
      <c r="C190" s="16"/>
      <c r="D190" s="16"/>
      <c r="E190" s="16">
        <f t="shared" si="63"/>
        <v>108000</v>
      </c>
      <c r="F190" s="89">
        <f t="shared" si="61"/>
        <v>0</v>
      </c>
      <c r="G190" s="89">
        <f>IF((F190+F196)/2=0.5,1,0)</f>
        <v>0</v>
      </c>
      <c r="H190" s="23">
        <f t="shared" si="60"/>
        <v>0</v>
      </c>
      <c r="I190" s="26"/>
      <c r="J190" s="8">
        <v>180</v>
      </c>
      <c r="K190" s="325"/>
      <c r="L190" s="16">
        <f t="shared" si="58"/>
        <v>74700</v>
      </c>
      <c r="M190" s="89">
        <f t="shared" si="47"/>
        <v>0</v>
      </c>
      <c r="N190" s="89">
        <f t="shared" si="48"/>
        <v>0</v>
      </c>
      <c r="O190" s="23">
        <f t="shared" si="49"/>
        <v>0</v>
      </c>
      <c r="P190" s="26"/>
      <c r="Q190" s="8">
        <v>180</v>
      </c>
      <c r="R190" s="8"/>
      <c r="S190" s="16">
        <f t="shared" si="59"/>
        <v>163800</v>
      </c>
      <c r="T190" s="89">
        <f t="shared" si="50"/>
        <v>0</v>
      </c>
      <c r="U190" s="89">
        <f t="shared" si="51"/>
        <v>0</v>
      </c>
      <c r="V190" s="23">
        <f t="shared" si="52"/>
        <v>0</v>
      </c>
      <c r="W190" s="1"/>
    </row>
    <row r="191" spans="1:23" ht="15">
      <c r="A191" s="10">
        <v>181</v>
      </c>
      <c r="B191" s="5" t="s">
        <v>236</v>
      </c>
      <c r="C191" s="9" t="s">
        <v>234</v>
      </c>
      <c r="D191" s="5"/>
      <c r="F191" s="38"/>
      <c r="G191" s="38"/>
      <c r="H191" s="17"/>
      <c r="I191" s="26"/>
      <c r="J191" s="10">
        <v>181</v>
      </c>
      <c r="K191" s="322" t="s">
        <v>225</v>
      </c>
      <c r="L191" s="9">
        <f t="shared" si="58"/>
        <v>76100</v>
      </c>
      <c r="M191" s="294">
        <f t="shared" si="47"/>
        <v>0</v>
      </c>
      <c r="N191" s="294">
        <f t="shared" si="48"/>
        <v>0</v>
      </c>
      <c r="O191" s="4">
        <f t="shared" si="49"/>
        <v>0</v>
      </c>
      <c r="P191" s="26"/>
      <c r="Q191" s="10">
        <v>181</v>
      </c>
      <c r="R191" s="6">
        <v>10</v>
      </c>
      <c r="S191" s="10">
        <f aca="true" t="shared" si="64" ref="S191:S210">S$30+S171</f>
        <v>165600</v>
      </c>
      <c r="T191" s="38">
        <f t="shared" si="50"/>
        <v>0</v>
      </c>
      <c r="U191" s="38">
        <f t="shared" si="51"/>
        <v>0</v>
      </c>
      <c r="V191" s="17">
        <f t="shared" si="52"/>
        <v>0</v>
      </c>
      <c r="W191" s="1"/>
    </row>
    <row r="192" spans="1:23" ht="15">
      <c r="A192" s="10">
        <v>182</v>
      </c>
      <c r="B192" s="6" t="s">
        <v>224</v>
      </c>
      <c r="C192" s="10" t="s">
        <v>237</v>
      </c>
      <c r="D192" s="6"/>
      <c r="G192" s="38"/>
      <c r="H192" s="17"/>
      <c r="I192" s="26"/>
      <c r="J192" s="10">
        <v>182</v>
      </c>
      <c r="K192" s="323" t="s">
        <v>226</v>
      </c>
      <c r="L192" s="10">
        <f t="shared" si="58"/>
        <v>76400</v>
      </c>
      <c r="M192" s="88">
        <f t="shared" si="47"/>
        <v>0</v>
      </c>
      <c r="N192" s="38">
        <f t="shared" si="48"/>
        <v>0</v>
      </c>
      <c r="O192" s="17">
        <f t="shared" si="49"/>
        <v>0</v>
      </c>
      <c r="P192" s="26"/>
      <c r="Q192" s="10">
        <v>182</v>
      </c>
      <c r="R192" s="6"/>
      <c r="S192" s="10">
        <f t="shared" si="64"/>
        <v>166800</v>
      </c>
      <c r="T192" s="88">
        <f t="shared" si="50"/>
        <v>0</v>
      </c>
      <c r="U192" s="38">
        <f t="shared" si="51"/>
        <v>0</v>
      </c>
      <c r="V192" s="17">
        <f t="shared" si="52"/>
        <v>0</v>
      </c>
      <c r="W192" s="1"/>
    </row>
    <row r="193" spans="1:23" ht="14.25">
      <c r="A193" s="10">
        <v>183</v>
      </c>
      <c r="B193" s="6" t="s">
        <v>223</v>
      </c>
      <c r="C193" s="296" t="s">
        <v>233</v>
      </c>
      <c r="D193" s="6"/>
      <c r="H193" s="17"/>
      <c r="I193" s="26"/>
      <c r="J193" s="10">
        <v>183</v>
      </c>
      <c r="K193" s="324">
        <v>1</v>
      </c>
      <c r="L193" s="9">
        <f t="shared" si="58"/>
        <v>77200</v>
      </c>
      <c r="M193" s="102">
        <f t="shared" si="47"/>
        <v>0</v>
      </c>
      <c r="N193" s="102">
        <f t="shared" si="48"/>
        <v>0</v>
      </c>
      <c r="O193" s="4">
        <f t="shared" si="49"/>
        <v>0</v>
      </c>
      <c r="P193" s="26"/>
      <c r="Q193" s="10">
        <v>183</v>
      </c>
      <c r="R193" s="6"/>
      <c r="S193" s="10">
        <f t="shared" si="64"/>
        <v>167800</v>
      </c>
      <c r="T193" s="88">
        <f t="shared" si="50"/>
        <v>0</v>
      </c>
      <c r="U193" s="88">
        <f t="shared" si="51"/>
        <v>0</v>
      </c>
      <c r="V193" s="17">
        <f t="shared" si="52"/>
        <v>0</v>
      </c>
      <c r="W193" s="1"/>
    </row>
    <row r="194" spans="1:23" ht="14.25">
      <c r="A194" s="10">
        <v>184</v>
      </c>
      <c r="B194" s="6" t="s">
        <v>165</v>
      </c>
      <c r="C194" s="296" t="s">
        <v>162</v>
      </c>
      <c r="D194" s="6"/>
      <c r="H194" s="17"/>
      <c r="I194" s="26"/>
      <c r="J194" s="10">
        <v>184</v>
      </c>
      <c r="K194" s="299" t="s">
        <v>235</v>
      </c>
      <c r="L194" s="10">
        <f t="shared" si="58"/>
        <v>77600</v>
      </c>
      <c r="M194" s="88">
        <f t="shared" si="47"/>
        <v>0</v>
      </c>
      <c r="N194" s="88">
        <f t="shared" si="48"/>
        <v>0</v>
      </c>
      <c r="O194" s="17">
        <f t="shared" si="49"/>
        <v>0</v>
      </c>
      <c r="P194" s="26"/>
      <c r="Q194" s="10">
        <v>184</v>
      </c>
      <c r="R194" s="6"/>
      <c r="S194" s="10">
        <f t="shared" si="64"/>
        <v>168800</v>
      </c>
      <c r="T194" s="88">
        <f t="shared" si="50"/>
        <v>0</v>
      </c>
      <c r="U194" s="88">
        <f t="shared" si="51"/>
        <v>0</v>
      </c>
      <c r="V194" s="17">
        <f t="shared" si="52"/>
        <v>0</v>
      </c>
      <c r="W194" s="1"/>
    </row>
    <row r="195" spans="1:23" ht="14.25">
      <c r="A195" s="10">
        <v>185</v>
      </c>
      <c r="B195" s="6" t="s">
        <v>166</v>
      </c>
      <c r="C195" s="10" t="s">
        <v>163</v>
      </c>
      <c r="D195" s="6">
        <f>MAX(IF(E$2&gt;A196,0,E$1*1000-A190*1000/1.1),0)</f>
        <v>0</v>
      </c>
      <c r="E195" s="13">
        <f>ROUND(D195*E$8,0)</f>
        <v>0</v>
      </c>
      <c r="H195" s="17"/>
      <c r="I195" s="26"/>
      <c r="J195" s="10">
        <v>185</v>
      </c>
      <c r="K195" s="299" t="s">
        <v>164</v>
      </c>
      <c r="L195" s="10">
        <f t="shared" si="58"/>
        <v>78000</v>
      </c>
      <c r="M195" s="88">
        <f t="shared" si="47"/>
        <v>0</v>
      </c>
      <c r="N195" s="88">
        <f t="shared" si="48"/>
        <v>0</v>
      </c>
      <c r="O195" s="17">
        <f t="shared" si="49"/>
        <v>0</v>
      </c>
      <c r="P195" s="26"/>
      <c r="Q195" s="10">
        <v>185</v>
      </c>
      <c r="R195" s="6"/>
      <c r="S195" s="10">
        <f t="shared" si="64"/>
        <v>169800</v>
      </c>
      <c r="T195" s="88">
        <f t="shared" si="50"/>
        <v>0</v>
      </c>
      <c r="U195" s="88">
        <f t="shared" si="51"/>
        <v>0</v>
      </c>
      <c r="V195" s="17">
        <f t="shared" si="52"/>
        <v>0</v>
      </c>
      <c r="W195" s="1"/>
    </row>
    <row r="196" spans="1:23" ht="14.25">
      <c r="A196" s="10">
        <v>186</v>
      </c>
      <c r="B196" s="8"/>
      <c r="C196" s="8"/>
      <c r="D196" s="300"/>
      <c r="E196" s="14">
        <f>E190+E195</f>
        <v>108000</v>
      </c>
      <c r="F196" s="89">
        <f>IF(E$2&gt;A190,1,0)</f>
        <v>0</v>
      </c>
      <c r="G196" s="89">
        <f>IF((F196+F197)/2=0.5,1,0)</f>
        <v>0</v>
      </c>
      <c r="H196" s="23">
        <f aca="true" t="shared" si="65" ref="H196:H210">E196*G196</f>
        <v>0</v>
      </c>
      <c r="I196" s="26"/>
      <c r="J196" s="10">
        <v>186</v>
      </c>
      <c r="K196" s="74"/>
      <c r="L196" s="10">
        <f t="shared" si="58"/>
        <v>78400</v>
      </c>
      <c r="M196" s="88">
        <f t="shared" si="47"/>
        <v>0</v>
      </c>
      <c r="N196" s="88">
        <f t="shared" si="48"/>
        <v>0</v>
      </c>
      <c r="O196" s="17">
        <f t="shared" si="49"/>
        <v>0</v>
      </c>
      <c r="P196" s="26"/>
      <c r="Q196" s="10">
        <v>186</v>
      </c>
      <c r="R196" s="6"/>
      <c r="S196" s="10">
        <f t="shared" si="64"/>
        <v>170800</v>
      </c>
      <c r="T196" s="88">
        <f t="shared" si="50"/>
        <v>0</v>
      </c>
      <c r="U196" s="88">
        <f t="shared" si="51"/>
        <v>0</v>
      </c>
      <c r="V196" s="17">
        <f t="shared" si="52"/>
        <v>0</v>
      </c>
      <c r="W196" s="1"/>
    </row>
    <row r="197" spans="1:23" ht="14.25">
      <c r="A197" s="10">
        <v>187</v>
      </c>
      <c r="B197" s="299">
        <v>1</v>
      </c>
      <c r="C197" s="10" t="s">
        <v>229</v>
      </c>
      <c r="D197" s="10"/>
      <c r="E197" s="10">
        <f>E$30+E177</f>
        <v>114200</v>
      </c>
      <c r="F197" s="88">
        <f aca="true" t="shared" si="66" ref="F197:F210">IF(E$2&gt;A196,1,0)</f>
        <v>0</v>
      </c>
      <c r="G197" s="88">
        <f aca="true" t="shared" si="67" ref="G197:G209">IF((F197+F198)/2=0.5,1,0)</f>
        <v>0</v>
      </c>
      <c r="H197" s="17">
        <f t="shared" si="65"/>
        <v>0</v>
      </c>
      <c r="I197" s="26"/>
      <c r="J197" s="10">
        <v>187</v>
      </c>
      <c r="K197" s="74"/>
      <c r="L197" s="10">
        <f t="shared" si="58"/>
        <v>78800</v>
      </c>
      <c r="M197" s="88">
        <f t="shared" si="47"/>
        <v>0</v>
      </c>
      <c r="N197" s="88">
        <f t="shared" si="48"/>
        <v>0</v>
      </c>
      <c r="O197" s="17">
        <f t="shared" si="49"/>
        <v>0</v>
      </c>
      <c r="P197" s="26"/>
      <c r="Q197" s="10">
        <v>187</v>
      </c>
      <c r="R197" s="6"/>
      <c r="S197" s="10">
        <f t="shared" si="64"/>
        <v>171600</v>
      </c>
      <c r="T197" s="88">
        <f t="shared" si="50"/>
        <v>0</v>
      </c>
      <c r="U197" s="88">
        <f t="shared" si="51"/>
        <v>0</v>
      </c>
      <c r="V197" s="17">
        <f t="shared" si="52"/>
        <v>0</v>
      </c>
      <c r="W197" s="1"/>
    </row>
    <row r="198" spans="1:23" ht="14.25">
      <c r="A198" s="10">
        <v>188</v>
      </c>
      <c r="B198" s="6" t="s">
        <v>235</v>
      </c>
      <c r="C198" s="10" t="s">
        <v>230</v>
      </c>
      <c r="D198" s="10"/>
      <c r="E198" s="10">
        <f aca="true" t="shared" si="68" ref="E198:E210">E$30+E178</f>
        <v>114800</v>
      </c>
      <c r="F198" s="88">
        <f t="shared" si="66"/>
        <v>0</v>
      </c>
      <c r="G198" s="88">
        <f t="shared" si="67"/>
        <v>0</v>
      </c>
      <c r="H198" s="17">
        <f t="shared" si="65"/>
        <v>0</v>
      </c>
      <c r="I198" s="26"/>
      <c r="J198" s="10">
        <v>188</v>
      </c>
      <c r="K198" s="74"/>
      <c r="L198" s="10">
        <f t="shared" si="58"/>
        <v>79200</v>
      </c>
      <c r="M198" s="88">
        <f t="shared" si="47"/>
        <v>0</v>
      </c>
      <c r="N198" s="88">
        <f t="shared" si="48"/>
        <v>0</v>
      </c>
      <c r="O198" s="17">
        <f t="shared" si="49"/>
        <v>0</v>
      </c>
      <c r="P198" s="26"/>
      <c r="Q198" s="10">
        <v>188</v>
      </c>
      <c r="R198" s="6"/>
      <c r="S198" s="10">
        <f t="shared" si="64"/>
        <v>172400</v>
      </c>
      <c r="T198" s="88">
        <f t="shared" si="50"/>
        <v>0</v>
      </c>
      <c r="U198" s="88">
        <f t="shared" si="51"/>
        <v>0</v>
      </c>
      <c r="V198" s="17">
        <f t="shared" si="52"/>
        <v>0</v>
      </c>
      <c r="W198" s="1"/>
    </row>
    <row r="199" spans="1:23" ht="14.25">
      <c r="A199" s="10">
        <v>189</v>
      </c>
      <c r="B199" s="6" t="s">
        <v>164</v>
      </c>
      <c r="C199" s="10" t="s">
        <v>228</v>
      </c>
      <c r="D199" s="10"/>
      <c r="E199" s="10">
        <f t="shared" si="68"/>
        <v>115400</v>
      </c>
      <c r="F199" s="88">
        <f t="shared" si="66"/>
        <v>0</v>
      </c>
      <c r="G199" s="88">
        <f t="shared" si="67"/>
        <v>0</v>
      </c>
      <c r="H199" s="17">
        <f t="shared" si="65"/>
        <v>0</v>
      </c>
      <c r="I199" s="26"/>
      <c r="J199" s="10">
        <v>189</v>
      </c>
      <c r="K199" s="74"/>
      <c r="L199" s="10">
        <f t="shared" si="58"/>
        <v>79600</v>
      </c>
      <c r="M199" s="88">
        <f t="shared" si="47"/>
        <v>0</v>
      </c>
      <c r="N199" s="88">
        <f t="shared" si="48"/>
        <v>0</v>
      </c>
      <c r="O199" s="17">
        <f t="shared" si="49"/>
        <v>0</v>
      </c>
      <c r="P199" s="26"/>
      <c r="Q199" s="10">
        <v>189</v>
      </c>
      <c r="R199" s="6"/>
      <c r="S199" s="10">
        <f t="shared" si="64"/>
        <v>173200</v>
      </c>
      <c r="T199" s="88">
        <f t="shared" si="50"/>
        <v>0</v>
      </c>
      <c r="U199" s="88">
        <f t="shared" si="51"/>
        <v>0</v>
      </c>
      <c r="V199" s="17">
        <f t="shared" si="52"/>
        <v>0</v>
      </c>
      <c r="W199" s="1"/>
    </row>
    <row r="200" spans="1:23" ht="14.25">
      <c r="A200" s="10">
        <v>190</v>
      </c>
      <c r="B200" s="6"/>
      <c r="C200" s="10"/>
      <c r="D200" s="10"/>
      <c r="E200" s="10">
        <f t="shared" si="68"/>
        <v>116000</v>
      </c>
      <c r="F200" s="88">
        <f t="shared" si="66"/>
        <v>0</v>
      </c>
      <c r="G200" s="88">
        <f t="shared" si="67"/>
        <v>0</v>
      </c>
      <c r="H200" s="17">
        <f t="shared" si="65"/>
        <v>0</v>
      </c>
      <c r="I200" s="26"/>
      <c r="J200" s="10">
        <v>190</v>
      </c>
      <c r="K200" s="74"/>
      <c r="L200" s="10">
        <f t="shared" si="58"/>
        <v>80000</v>
      </c>
      <c r="M200" s="88">
        <f t="shared" si="47"/>
        <v>0</v>
      </c>
      <c r="N200" s="88">
        <f t="shared" si="48"/>
        <v>0</v>
      </c>
      <c r="O200" s="17">
        <f t="shared" si="49"/>
        <v>0</v>
      </c>
      <c r="P200" s="26"/>
      <c r="Q200" s="10">
        <v>190</v>
      </c>
      <c r="R200" s="6"/>
      <c r="S200" s="10">
        <f t="shared" si="64"/>
        <v>174000</v>
      </c>
      <c r="T200" s="88">
        <f t="shared" si="50"/>
        <v>0</v>
      </c>
      <c r="U200" s="88">
        <f t="shared" si="51"/>
        <v>0</v>
      </c>
      <c r="V200" s="17">
        <f t="shared" si="52"/>
        <v>0</v>
      </c>
      <c r="W200" s="1"/>
    </row>
    <row r="201" spans="1:23" ht="14.25">
      <c r="A201" s="10">
        <v>191</v>
      </c>
      <c r="B201" s="6"/>
      <c r="C201" s="10"/>
      <c r="D201" s="10"/>
      <c r="E201" s="10">
        <f t="shared" si="68"/>
        <v>116400</v>
      </c>
      <c r="F201" s="88">
        <f t="shared" si="66"/>
        <v>0</v>
      </c>
      <c r="G201" s="88">
        <f t="shared" si="67"/>
        <v>0</v>
      </c>
      <c r="H201" s="17">
        <f t="shared" si="65"/>
        <v>0</v>
      </c>
      <c r="I201" s="26"/>
      <c r="J201" s="10">
        <v>191</v>
      </c>
      <c r="K201" s="74"/>
      <c r="L201" s="10">
        <f t="shared" si="58"/>
        <v>80300</v>
      </c>
      <c r="M201" s="88">
        <f t="shared" si="47"/>
        <v>0</v>
      </c>
      <c r="N201" s="88">
        <f t="shared" si="48"/>
        <v>0</v>
      </c>
      <c r="O201" s="17">
        <f t="shared" si="49"/>
        <v>0</v>
      </c>
      <c r="P201" s="26"/>
      <c r="Q201" s="10">
        <v>191</v>
      </c>
      <c r="R201" s="6"/>
      <c r="S201" s="10">
        <f t="shared" si="64"/>
        <v>174800</v>
      </c>
      <c r="T201" s="88">
        <f t="shared" si="50"/>
        <v>0</v>
      </c>
      <c r="U201" s="88">
        <f t="shared" si="51"/>
        <v>0</v>
      </c>
      <c r="V201" s="17">
        <f t="shared" si="52"/>
        <v>0</v>
      </c>
      <c r="W201" s="1"/>
    </row>
    <row r="202" spans="1:23" ht="14.25">
      <c r="A202" s="10">
        <v>192</v>
      </c>
      <c r="B202" s="6"/>
      <c r="C202" s="10"/>
      <c r="D202" s="10"/>
      <c r="E202" s="10">
        <f t="shared" si="68"/>
        <v>116800</v>
      </c>
      <c r="F202" s="88">
        <f t="shared" si="66"/>
        <v>0</v>
      </c>
      <c r="G202" s="88">
        <f t="shared" si="67"/>
        <v>0</v>
      </c>
      <c r="H202" s="17">
        <f t="shared" si="65"/>
        <v>0</v>
      </c>
      <c r="I202" s="26"/>
      <c r="J202" s="10">
        <v>192</v>
      </c>
      <c r="K202" s="74"/>
      <c r="L202" s="10">
        <f t="shared" si="58"/>
        <v>80600</v>
      </c>
      <c r="M202" s="88">
        <f t="shared" si="47"/>
        <v>0</v>
      </c>
      <c r="N202" s="88">
        <f t="shared" si="48"/>
        <v>0</v>
      </c>
      <c r="O202" s="17">
        <f t="shared" si="49"/>
        <v>0</v>
      </c>
      <c r="P202" s="26"/>
      <c r="Q202" s="10">
        <v>192</v>
      </c>
      <c r="R202" s="6"/>
      <c r="S202" s="10">
        <f t="shared" si="64"/>
        <v>175600</v>
      </c>
      <c r="T202" s="88">
        <f t="shared" si="50"/>
        <v>0</v>
      </c>
      <c r="U202" s="88">
        <f t="shared" si="51"/>
        <v>0</v>
      </c>
      <c r="V202" s="17">
        <f t="shared" si="52"/>
        <v>0</v>
      </c>
      <c r="W202" s="1"/>
    </row>
    <row r="203" spans="1:23" ht="14.25">
      <c r="A203" s="10">
        <v>193</v>
      </c>
      <c r="B203" s="6"/>
      <c r="C203" s="10"/>
      <c r="D203" s="10"/>
      <c r="E203" s="10">
        <f t="shared" si="68"/>
        <v>117200</v>
      </c>
      <c r="F203" s="88">
        <f t="shared" si="66"/>
        <v>0</v>
      </c>
      <c r="G203" s="88">
        <f t="shared" si="67"/>
        <v>0</v>
      </c>
      <c r="H203" s="17">
        <f t="shared" si="65"/>
        <v>0</v>
      </c>
      <c r="I203" s="26"/>
      <c r="J203" s="10">
        <v>193</v>
      </c>
      <c r="K203" s="74"/>
      <c r="L203" s="10">
        <f t="shared" si="58"/>
        <v>80900</v>
      </c>
      <c r="M203" s="88">
        <f aca="true" t="shared" si="69" ref="M203:M266">IF(E$2&gt;J202,1,0)</f>
        <v>0</v>
      </c>
      <c r="N203" s="88">
        <f aca="true" t="shared" si="70" ref="N203:N266">IF((M203+M204)/2=0.5,1,0)</f>
        <v>0</v>
      </c>
      <c r="O203" s="17">
        <f aca="true" t="shared" si="71" ref="O203:O266">L203*N203</f>
        <v>0</v>
      </c>
      <c r="P203" s="26"/>
      <c r="Q203" s="10">
        <v>193</v>
      </c>
      <c r="R203" s="6"/>
      <c r="S203" s="10">
        <f t="shared" si="64"/>
        <v>176400</v>
      </c>
      <c r="T203" s="88">
        <f aca="true" t="shared" si="72" ref="T203:T266">IF(E$2&gt;Q202,1,0)</f>
        <v>0</v>
      </c>
      <c r="U203" s="88">
        <f aca="true" t="shared" si="73" ref="U203:U266">IF((T203+T204)/2=0.5,1,0)</f>
        <v>0</v>
      </c>
      <c r="V203" s="17">
        <f aca="true" t="shared" si="74" ref="V203:V266">S203*U203</f>
        <v>0</v>
      </c>
      <c r="W203" s="1"/>
    </row>
    <row r="204" spans="1:23" ht="14.25">
      <c r="A204" s="10">
        <v>194</v>
      </c>
      <c r="B204" s="6"/>
      <c r="C204" s="10"/>
      <c r="D204" s="10"/>
      <c r="E204" s="10">
        <f t="shared" si="68"/>
        <v>117600</v>
      </c>
      <c r="F204" s="88">
        <f t="shared" si="66"/>
        <v>0</v>
      </c>
      <c r="G204" s="88">
        <f t="shared" si="67"/>
        <v>0</v>
      </c>
      <c r="H204" s="17">
        <f t="shared" si="65"/>
        <v>0</v>
      </c>
      <c r="I204" s="26"/>
      <c r="J204" s="10">
        <v>194</v>
      </c>
      <c r="K204" s="74"/>
      <c r="L204" s="10">
        <f t="shared" si="58"/>
        <v>81200</v>
      </c>
      <c r="M204" s="88">
        <f t="shared" si="69"/>
        <v>0</v>
      </c>
      <c r="N204" s="88">
        <f t="shared" si="70"/>
        <v>0</v>
      </c>
      <c r="O204" s="17">
        <f t="shared" si="71"/>
        <v>0</v>
      </c>
      <c r="P204" s="26"/>
      <c r="Q204" s="10">
        <v>194</v>
      </c>
      <c r="R204" s="6"/>
      <c r="S204" s="10">
        <f t="shared" si="64"/>
        <v>177200</v>
      </c>
      <c r="T204" s="88">
        <f t="shared" si="72"/>
        <v>0</v>
      </c>
      <c r="U204" s="88">
        <f t="shared" si="73"/>
        <v>0</v>
      </c>
      <c r="V204" s="17">
        <f t="shared" si="74"/>
        <v>0</v>
      </c>
      <c r="W204" s="1"/>
    </row>
    <row r="205" spans="1:23" ht="14.25">
      <c r="A205" s="10">
        <v>195</v>
      </c>
      <c r="B205" s="6"/>
      <c r="C205" s="10"/>
      <c r="D205" s="10"/>
      <c r="E205" s="10">
        <f t="shared" si="68"/>
        <v>118000</v>
      </c>
      <c r="F205" s="88">
        <f t="shared" si="66"/>
        <v>0</v>
      </c>
      <c r="G205" s="88">
        <f t="shared" si="67"/>
        <v>0</v>
      </c>
      <c r="H205" s="17">
        <f t="shared" si="65"/>
        <v>0</v>
      </c>
      <c r="I205" s="26"/>
      <c r="J205" s="10">
        <v>195</v>
      </c>
      <c r="K205" s="74"/>
      <c r="L205" s="10">
        <f t="shared" si="58"/>
        <v>81500</v>
      </c>
      <c r="M205" s="88">
        <f t="shared" si="69"/>
        <v>0</v>
      </c>
      <c r="N205" s="88">
        <f t="shared" si="70"/>
        <v>0</v>
      </c>
      <c r="O205" s="17">
        <f t="shared" si="71"/>
        <v>0</v>
      </c>
      <c r="P205" s="26"/>
      <c r="Q205" s="10">
        <v>195</v>
      </c>
      <c r="R205" s="6"/>
      <c r="S205" s="10">
        <f t="shared" si="64"/>
        <v>178000</v>
      </c>
      <c r="T205" s="88">
        <f t="shared" si="72"/>
        <v>0</v>
      </c>
      <c r="U205" s="88">
        <f t="shared" si="73"/>
        <v>0</v>
      </c>
      <c r="V205" s="17">
        <f t="shared" si="74"/>
        <v>0</v>
      </c>
      <c r="W205" s="1"/>
    </row>
    <row r="206" spans="1:23" ht="14.25">
      <c r="A206" s="10">
        <v>196</v>
      </c>
      <c r="B206" s="6"/>
      <c r="C206" s="10"/>
      <c r="D206" s="10"/>
      <c r="E206" s="10">
        <f t="shared" si="68"/>
        <v>118400</v>
      </c>
      <c r="F206" s="88">
        <f t="shared" si="66"/>
        <v>0</v>
      </c>
      <c r="G206" s="88">
        <f t="shared" si="67"/>
        <v>0</v>
      </c>
      <c r="H206" s="17">
        <f t="shared" si="65"/>
        <v>0</v>
      </c>
      <c r="I206" s="26"/>
      <c r="J206" s="10">
        <v>196</v>
      </c>
      <c r="K206" s="74"/>
      <c r="L206" s="10">
        <f t="shared" si="58"/>
        <v>81800</v>
      </c>
      <c r="M206" s="88">
        <f t="shared" si="69"/>
        <v>0</v>
      </c>
      <c r="N206" s="88">
        <f t="shared" si="70"/>
        <v>0</v>
      </c>
      <c r="O206" s="17">
        <f t="shared" si="71"/>
        <v>0</v>
      </c>
      <c r="P206" s="26"/>
      <c r="Q206" s="10">
        <v>196</v>
      </c>
      <c r="R206" s="6"/>
      <c r="S206" s="10">
        <f t="shared" si="64"/>
        <v>178800</v>
      </c>
      <c r="T206" s="88">
        <f t="shared" si="72"/>
        <v>0</v>
      </c>
      <c r="U206" s="88">
        <f t="shared" si="73"/>
        <v>0</v>
      </c>
      <c r="V206" s="17">
        <f t="shared" si="74"/>
        <v>0</v>
      </c>
      <c r="W206" s="1"/>
    </row>
    <row r="207" spans="1:23" ht="14.25">
      <c r="A207" s="10">
        <v>197</v>
      </c>
      <c r="B207" s="6"/>
      <c r="C207" s="10"/>
      <c r="D207" s="10"/>
      <c r="E207" s="10">
        <f t="shared" si="68"/>
        <v>118800</v>
      </c>
      <c r="F207" s="88">
        <f t="shared" si="66"/>
        <v>0</v>
      </c>
      <c r="G207" s="88">
        <f t="shared" si="67"/>
        <v>0</v>
      </c>
      <c r="H207" s="17">
        <f t="shared" si="65"/>
        <v>0</v>
      </c>
      <c r="I207" s="26"/>
      <c r="J207" s="10">
        <v>197</v>
      </c>
      <c r="K207" s="74"/>
      <c r="L207" s="10">
        <f t="shared" si="58"/>
        <v>82100</v>
      </c>
      <c r="M207" s="88">
        <f t="shared" si="69"/>
        <v>0</v>
      </c>
      <c r="N207" s="88">
        <f t="shared" si="70"/>
        <v>0</v>
      </c>
      <c r="O207" s="17">
        <f t="shared" si="71"/>
        <v>0</v>
      </c>
      <c r="P207" s="26"/>
      <c r="Q207" s="10">
        <v>197</v>
      </c>
      <c r="R207" s="6"/>
      <c r="S207" s="10">
        <f t="shared" si="64"/>
        <v>179600</v>
      </c>
      <c r="T207" s="88">
        <f t="shared" si="72"/>
        <v>0</v>
      </c>
      <c r="U207" s="88">
        <f t="shared" si="73"/>
        <v>0</v>
      </c>
      <c r="V207" s="17">
        <f t="shared" si="74"/>
        <v>0</v>
      </c>
      <c r="W207" s="1"/>
    </row>
    <row r="208" spans="1:23" ht="14.25">
      <c r="A208" s="10">
        <v>198</v>
      </c>
      <c r="B208" s="6"/>
      <c r="C208" s="10"/>
      <c r="D208" s="10"/>
      <c r="E208" s="10">
        <f t="shared" si="68"/>
        <v>119200</v>
      </c>
      <c r="F208" s="88">
        <f t="shared" si="66"/>
        <v>0</v>
      </c>
      <c r="G208" s="88">
        <f t="shared" si="67"/>
        <v>0</v>
      </c>
      <c r="H208" s="17">
        <f t="shared" si="65"/>
        <v>0</v>
      </c>
      <c r="I208" s="26"/>
      <c r="J208" s="10">
        <v>198</v>
      </c>
      <c r="K208" s="74"/>
      <c r="L208" s="10">
        <f t="shared" si="58"/>
        <v>82400</v>
      </c>
      <c r="M208" s="88">
        <f t="shared" si="69"/>
        <v>0</v>
      </c>
      <c r="N208" s="88">
        <f t="shared" si="70"/>
        <v>0</v>
      </c>
      <c r="O208" s="17">
        <f t="shared" si="71"/>
        <v>0</v>
      </c>
      <c r="P208" s="26"/>
      <c r="Q208" s="10">
        <v>198</v>
      </c>
      <c r="R208" s="6"/>
      <c r="S208" s="10">
        <f t="shared" si="64"/>
        <v>180400</v>
      </c>
      <c r="T208" s="88">
        <f t="shared" si="72"/>
        <v>0</v>
      </c>
      <c r="U208" s="88">
        <f t="shared" si="73"/>
        <v>0</v>
      </c>
      <c r="V208" s="17">
        <f t="shared" si="74"/>
        <v>0</v>
      </c>
      <c r="W208" s="1"/>
    </row>
    <row r="209" spans="1:23" ht="14.25">
      <c r="A209" s="10">
        <v>199</v>
      </c>
      <c r="B209" s="6"/>
      <c r="C209" s="10"/>
      <c r="D209" s="10"/>
      <c r="E209" s="10">
        <f t="shared" si="68"/>
        <v>119600</v>
      </c>
      <c r="F209" s="88">
        <f t="shared" si="66"/>
        <v>0</v>
      </c>
      <c r="G209" s="88">
        <f t="shared" si="67"/>
        <v>0</v>
      </c>
      <c r="H209" s="17">
        <f t="shared" si="65"/>
        <v>0</v>
      </c>
      <c r="I209" s="26"/>
      <c r="J209" s="10">
        <v>199</v>
      </c>
      <c r="K209" s="74"/>
      <c r="L209" s="10">
        <f t="shared" si="58"/>
        <v>82700</v>
      </c>
      <c r="M209" s="88">
        <f t="shared" si="69"/>
        <v>0</v>
      </c>
      <c r="N209" s="88">
        <f t="shared" si="70"/>
        <v>0</v>
      </c>
      <c r="O209" s="17">
        <f t="shared" si="71"/>
        <v>0</v>
      </c>
      <c r="P209" s="26"/>
      <c r="Q209" s="10">
        <v>199</v>
      </c>
      <c r="R209" s="6"/>
      <c r="S209" s="10">
        <f t="shared" si="64"/>
        <v>181200</v>
      </c>
      <c r="T209" s="88">
        <f t="shared" si="72"/>
        <v>0</v>
      </c>
      <c r="U209" s="88">
        <f t="shared" si="73"/>
        <v>0</v>
      </c>
      <c r="V209" s="17">
        <f t="shared" si="74"/>
        <v>0</v>
      </c>
      <c r="W209" s="1"/>
    </row>
    <row r="210" spans="1:23" ht="14.25">
      <c r="A210" s="8">
        <v>200</v>
      </c>
      <c r="B210" s="8"/>
      <c r="C210" s="16"/>
      <c r="D210" s="16"/>
      <c r="E210" s="16">
        <f t="shared" si="68"/>
        <v>120000</v>
      </c>
      <c r="F210" s="89">
        <f t="shared" si="66"/>
        <v>0</v>
      </c>
      <c r="G210" s="89">
        <f>IF((F210+F216)/2=0.5,1,0)</f>
        <v>0</v>
      </c>
      <c r="H210" s="23">
        <f t="shared" si="65"/>
        <v>0</v>
      </c>
      <c r="I210" s="26"/>
      <c r="J210" s="8">
        <v>200</v>
      </c>
      <c r="K210" s="325"/>
      <c r="L210" s="16">
        <f t="shared" si="58"/>
        <v>83000</v>
      </c>
      <c r="M210" s="89">
        <f t="shared" si="69"/>
        <v>0</v>
      </c>
      <c r="N210" s="89">
        <f t="shared" si="70"/>
        <v>0</v>
      </c>
      <c r="O210" s="23">
        <f t="shared" si="71"/>
        <v>0</v>
      </c>
      <c r="P210" s="26"/>
      <c r="Q210" s="8">
        <v>200</v>
      </c>
      <c r="R210" s="8"/>
      <c r="S210" s="16">
        <f t="shared" si="64"/>
        <v>182000</v>
      </c>
      <c r="T210" s="89">
        <f t="shared" si="72"/>
        <v>0</v>
      </c>
      <c r="U210" s="89">
        <f t="shared" si="73"/>
        <v>0</v>
      </c>
      <c r="V210" s="23">
        <f t="shared" si="74"/>
        <v>0</v>
      </c>
      <c r="W210" s="1"/>
    </row>
    <row r="211" spans="1:23" ht="15">
      <c r="A211" s="10">
        <v>201</v>
      </c>
      <c r="B211" s="5" t="s">
        <v>236</v>
      </c>
      <c r="C211" s="9" t="s">
        <v>234</v>
      </c>
      <c r="D211" s="5"/>
      <c r="F211" s="38"/>
      <c r="G211" s="38"/>
      <c r="H211" s="17"/>
      <c r="I211" s="26"/>
      <c r="J211" s="10">
        <v>201</v>
      </c>
      <c r="K211" s="322" t="s">
        <v>225</v>
      </c>
      <c r="L211" s="9">
        <f t="shared" si="58"/>
        <v>84400</v>
      </c>
      <c r="M211" s="294">
        <f t="shared" si="69"/>
        <v>0</v>
      </c>
      <c r="N211" s="294">
        <f t="shared" si="70"/>
        <v>0</v>
      </c>
      <c r="O211" s="4">
        <f t="shared" si="71"/>
        <v>0</v>
      </c>
      <c r="P211" s="26"/>
      <c r="Q211" s="10">
        <v>201</v>
      </c>
      <c r="R211" s="6">
        <v>11</v>
      </c>
      <c r="S211" s="10">
        <f aca="true" t="shared" si="75" ref="S211:S230">S$50+S171</f>
        <v>183800</v>
      </c>
      <c r="T211" s="38">
        <f t="shared" si="72"/>
        <v>0</v>
      </c>
      <c r="U211" s="38">
        <f t="shared" si="73"/>
        <v>0</v>
      </c>
      <c r="V211" s="17">
        <f t="shared" si="74"/>
        <v>0</v>
      </c>
      <c r="W211" s="1"/>
    </row>
    <row r="212" spans="1:23" ht="15">
      <c r="A212" s="10">
        <v>202</v>
      </c>
      <c r="B212" s="6" t="s">
        <v>224</v>
      </c>
      <c r="C212" s="10" t="s">
        <v>237</v>
      </c>
      <c r="D212" s="6"/>
      <c r="G212" s="38"/>
      <c r="H212" s="17"/>
      <c r="I212" s="26"/>
      <c r="J212" s="10">
        <v>202</v>
      </c>
      <c r="K212" s="323" t="s">
        <v>226</v>
      </c>
      <c r="L212" s="10">
        <f t="shared" si="58"/>
        <v>84700</v>
      </c>
      <c r="M212" s="88">
        <f t="shared" si="69"/>
        <v>0</v>
      </c>
      <c r="N212" s="38">
        <f t="shared" si="70"/>
        <v>0</v>
      </c>
      <c r="O212" s="17">
        <f t="shared" si="71"/>
        <v>0</v>
      </c>
      <c r="P212" s="26"/>
      <c r="Q212" s="10">
        <v>202</v>
      </c>
      <c r="R212" s="6"/>
      <c r="S212" s="10">
        <f t="shared" si="75"/>
        <v>185000</v>
      </c>
      <c r="T212" s="88">
        <f t="shared" si="72"/>
        <v>0</v>
      </c>
      <c r="U212" s="38">
        <f t="shared" si="73"/>
        <v>0</v>
      </c>
      <c r="V212" s="17">
        <f t="shared" si="74"/>
        <v>0</v>
      </c>
      <c r="W212" s="1"/>
    </row>
    <row r="213" spans="1:23" ht="14.25">
      <c r="A213" s="10">
        <v>203</v>
      </c>
      <c r="B213" s="6" t="s">
        <v>223</v>
      </c>
      <c r="C213" s="296" t="s">
        <v>233</v>
      </c>
      <c r="D213" s="6"/>
      <c r="H213" s="17"/>
      <c r="I213" s="26"/>
      <c r="J213" s="10">
        <v>203</v>
      </c>
      <c r="K213" s="324">
        <v>1</v>
      </c>
      <c r="L213" s="9">
        <f t="shared" si="58"/>
        <v>85500</v>
      </c>
      <c r="M213" s="102">
        <f t="shared" si="69"/>
        <v>0</v>
      </c>
      <c r="N213" s="102">
        <f t="shared" si="70"/>
        <v>0</v>
      </c>
      <c r="O213" s="4">
        <f t="shared" si="71"/>
        <v>0</v>
      </c>
      <c r="P213" s="26"/>
      <c r="Q213" s="10">
        <v>203</v>
      </c>
      <c r="R213" s="6"/>
      <c r="S213" s="10">
        <f t="shared" si="75"/>
        <v>186000</v>
      </c>
      <c r="T213" s="88">
        <f t="shared" si="72"/>
        <v>0</v>
      </c>
      <c r="U213" s="88">
        <f t="shared" si="73"/>
        <v>0</v>
      </c>
      <c r="V213" s="17">
        <f t="shared" si="74"/>
        <v>0</v>
      </c>
      <c r="W213" s="1"/>
    </row>
    <row r="214" spans="1:23" ht="14.25">
      <c r="A214" s="10">
        <v>204</v>
      </c>
      <c r="B214" s="6" t="s">
        <v>165</v>
      </c>
      <c r="C214" s="296" t="s">
        <v>162</v>
      </c>
      <c r="D214" s="6"/>
      <c r="H214" s="17"/>
      <c r="I214" s="26"/>
      <c r="J214" s="10">
        <v>204</v>
      </c>
      <c r="K214" s="299" t="s">
        <v>235</v>
      </c>
      <c r="L214" s="10">
        <f t="shared" si="58"/>
        <v>85900</v>
      </c>
      <c r="M214" s="88">
        <f t="shared" si="69"/>
        <v>0</v>
      </c>
      <c r="N214" s="88">
        <f t="shared" si="70"/>
        <v>0</v>
      </c>
      <c r="O214" s="17">
        <f t="shared" si="71"/>
        <v>0</v>
      </c>
      <c r="P214" s="26"/>
      <c r="Q214" s="10">
        <v>204</v>
      </c>
      <c r="R214" s="6"/>
      <c r="S214" s="10">
        <f t="shared" si="75"/>
        <v>187000</v>
      </c>
      <c r="T214" s="88">
        <f t="shared" si="72"/>
        <v>0</v>
      </c>
      <c r="U214" s="88">
        <f t="shared" si="73"/>
        <v>0</v>
      </c>
      <c r="V214" s="17">
        <f t="shared" si="74"/>
        <v>0</v>
      </c>
      <c r="W214" s="1"/>
    </row>
    <row r="215" spans="1:23" ht="14.25">
      <c r="A215" s="10">
        <v>205</v>
      </c>
      <c r="B215" s="6" t="s">
        <v>166</v>
      </c>
      <c r="C215" s="10" t="s">
        <v>163</v>
      </c>
      <c r="D215" s="6">
        <f>MAX(IF(E$2&gt;A216,0,E$1*1000-A210*1000/1.1),0)</f>
        <v>0</v>
      </c>
      <c r="E215" s="13">
        <f>ROUND(D215*E$8,0)</f>
        <v>0</v>
      </c>
      <c r="H215" s="17"/>
      <c r="I215" s="26"/>
      <c r="J215" s="10">
        <v>205</v>
      </c>
      <c r="K215" s="299" t="s">
        <v>164</v>
      </c>
      <c r="L215" s="10">
        <f t="shared" si="58"/>
        <v>86300</v>
      </c>
      <c r="M215" s="88">
        <f t="shared" si="69"/>
        <v>0</v>
      </c>
      <c r="N215" s="88">
        <f t="shared" si="70"/>
        <v>0</v>
      </c>
      <c r="O215" s="17">
        <f t="shared" si="71"/>
        <v>0</v>
      </c>
      <c r="P215" s="26"/>
      <c r="Q215" s="10">
        <v>205</v>
      </c>
      <c r="R215" s="6"/>
      <c r="S215" s="10">
        <f t="shared" si="75"/>
        <v>188000</v>
      </c>
      <c r="T215" s="88">
        <f t="shared" si="72"/>
        <v>0</v>
      </c>
      <c r="U215" s="88">
        <f t="shared" si="73"/>
        <v>0</v>
      </c>
      <c r="V215" s="17">
        <f t="shared" si="74"/>
        <v>0</v>
      </c>
      <c r="W215" s="1"/>
    </row>
    <row r="216" spans="1:23" ht="14.25">
      <c r="A216" s="10">
        <v>206</v>
      </c>
      <c r="B216" s="8"/>
      <c r="C216" s="8"/>
      <c r="D216" s="300"/>
      <c r="E216" s="14">
        <f>E210+E215</f>
        <v>120000</v>
      </c>
      <c r="F216" s="89">
        <f>IF(E$2&gt;A210,1,0)</f>
        <v>0</v>
      </c>
      <c r="G216" s="89">
        <f>IF((F216+F217)/2=0.5,1,0)</f>
        <v>0</v>
      </c>
      <c r="H216" s="23">
        <f aca="true" t="shared" si="76" ref="H216:H230">E216*G216</f>
        <v>0</v>
      </c>
      <c r="I216" s="26"/>
      <c r="J216" s="10">
        <v>206</v>
      </c>
      <c r="K216" s="74"/>
      <c r="L216" s="10">
        <f t="shared" si="58"/>
        <v>86700</v>
      </c>
      <c r="M216" s="88">
        <f t="shared" si="69"/>
        <v>0</v>
      </c>
      <c r="N216" s="88">
        <f t="shared" si="70"/>
        <v>0</v>
      </c>
      <c r="O216" s="17">
        <f t="shared" si="71"/>
        <v>0</v>
      </c>
      <c r="P216" s="26"/>
      <c r="Q216" s="10">
        <v>206</v>
      </c>
      <c r="R216" s="6"/>
      <c r="S216" s="10">
        <f t="shared" si="75"/>
        <v>189000</v>
      </c>
      <c r="T216" s="88">
        <f t="shared" si="72"/>
        <v>0</v>
      </c>
      <c r="U216" s="88">
        <f t="shared" si="73"/>
        <v>0</v>
      </c>
      <c r="V216" s="17">
        <f t="shared" si="74"/>
        <v>0</v>
      </c>
      <c r="W216" s="1"/>
    </row>
    <row r="217" spans="1:23" ht="14.25">
      <c r="A217" s="10">
        <v>207</v>
      </c>
      <c r="B217" s="299">
        <v>1</v>
      </c>
      <c r="C217" s="10" t="s">
        <v>229</v>
      </c>
      <c r="D217" s="10"/>
      <c r="E217" s="10">
        <f>E$30+E197</f>
        <v>126200</v>
      </c>
      <c r="F217" s="88">
        <f aca="true" t="shared" si="77" ref="F217:F230">IF(E$2&gt;A216,1,0)</f>
        <v>0</v>
      </c>
      <c r="G217" s="88">
        <f aca="true" t="shared" si="78" ref="G217:G229">IF((F217+F218)/2=0.5,1,0)</f>
        <v>0</v>
      </c>
      <c r="H217" s="17">
        <f t="shared" si="76"/>
        <v>0</v>
      </c>
      <c r="I217" s="26"/>
      <c r="J217" s="10">
        <v>207</v>
      </c>
      <c r="K217" s="74"/>
      <c r="L217" s="10">
        <f t="shared" si="58"/>
        <v>87100</v>
      </c>
      <c r="M217" s="88">
        <f t="shared" si="69"/>
        <v>0</v>
      </c>
      <c r="N217" s="88">
        <f t="shared" si="70"/>
        <v>0</v>
      </c>
      <c r="O217" s="17">
        <f t="shared" si="71"/>
        <v>0</v>
      </c>
      <c r="P217" s="26"/>
      <c r="Q217" s="10">
        <v>207</v>
      </c>
      <c r="R217" s="6"/>
      <c r="S217" s="10">
        <f t="shared" si="75"/>
        <v>189800</v>
      </c>
      <c r="T217" s="88">
        <f t="shared" si="72"/>
        <v>0</v>
      </c>
      <c r="U217" s="88">
        <f t="shared" si="73"/>
        <v>0</v>
      </c>
      <c r="V217" s="17">
        <f t="shared" si="74"/>
        <v>0</v>
      </c>
      <c r="W217" s="1"/>
    </row>
    <row r="218" spans="1:23" ht="14.25">
      <c r="A218" s="10">
        <v>208</v>
      </c>
      <c r="B218" s="6" t="s">
        <v>235</v>
      </c>
      <c r="C218" s="10" t="s">
        <v>230</v>
      </c>
      <c r="D218" s="10"/>
      <c r="E218" s="10">
        <f aca="true" t="shared" si="79" ref="E218:E230">E$30+E198</f>
        <v>126800</v>
      </c>
      <c r="F218" s="88">
        <f t="shared" si="77"/>
        <v>0</v>
      </c>
      <c r="G218" s="88">
        <f t="shared" si="78"/>
        <v>0</v>
      </c>
      <c r="H218" s="17">
        <f t="shared" si="76"/>
        <v>0</v>
      </c>
      <c r="I218" s="26"/>
      <c r="J218" s="10">
        <v>208</v>
      </c>
      <c r="K218" s="74"/>
      <c r="L218" s="10">
        <f t="shared" si="58"/>
        <v>87500</v>
      </c>
      <c r="M218" s="88">
        <f t="shared" si="69"/>
        <v>0</v>
      </c>
      <c r="N218" s="88">
        <f t="shared" si="70"/>
        <v>0</v>
      </c>
      <c r="O218" s="17">
        <f t="shared" si="71"/>
        <v>0</v>
      </c>
      <c r="P218" s="26"/>
      <c r="Q218" s="10">
        <v>208</v>
      </c>
      <c r="R218" s="6"/>
      <c r="S218" s="10">
        <f t="shared" si="75"/>
        <v>190600</v>
      </c>
      <c r="T218" s="88">
        <f t="shared" si="72"/>
        <v>0</v>
      </c>
      <c r="U218" s="88">
        <f t="shared" si="73"/>
        <v>0</v>
      </c>
      <c r="V218" s="17">
        <f t="shared" si="74"/>
        <v>0</v>
      </c>
      <c r="W218" s="1"/>
    </row>
    <row r="219" spans="1:23" ht="14.25">
      <c r="A219" s="10">
        <v>209</v>
      </c>
      <c r="B219" s="6" t="s">
        <v>164</v>
      </c>
      <c r="C219" s="10" t="s">
        <v>228</v>
      </c>
      <c r="D219" s="10"/>
      <c r="E219" s="10">
        <f t="shared" si="79"/>
        <v>127400</v>
      </c>
      <c r="F219" s="88">
        <f t="shared" si="77"/>
        <v>0</v>
      </c>
      <c r="G219" s="88">
        <f t="shared" si="78"/>
        <v>0</v>
      </c>
      <c r="H219" s="17">
        <f t="shared" si="76"/>
        <v>0</v>
      </c>
      <c r="I219" s="26"/>
      <c r="J219" s="10">
        <v>209</v>
      </c>
      <c r="K219" s="74"/>
      <c r="L219" s="10">
        <f t="shared" si="58"/>
        <v>87900</v>
      </c>
      <c r="M219" s="88">
        <f t="shared" si="69"/>
        <v>0</v>
      </c>
      <c r="N219" s="88">
        <f t="shared" si="70"/>
        <v>0</v>
      </c>
      <c r="O219" s="17">
        <f t="shared" si="71"/>
        <v>0</v>
      </c>
      <c r="P219" s="26"/>
      <c r="Q219" s="10">
        <v>209</v>
      </c>
      <c r="R219" s="6"/>
      <c r="S219" s="10">
        <f t="shared" si="75"/>
        <v>191400</v>
      </c>
      <c r="T219" s="88">
        <f t="shared" si="72"/>
        <v>0</v>
      </c>
      <c r="U219" s="88">
        <f t="shared" si="73"/>
        <v>0</v>
      </c>
      <c r="V219" s="17">
        <f t="shared" si="74"/>
        <v>0</v>
      </c>
      <c r="W219" s="1"/>
    </row>
    <row r="220" spans="1:23" ht="14.25">
      <c r="A220" s="10">
        <v>210</v>
      </c>
      <c r="B220" s="6"/>
      <c r="C220" s="10"/>
      <c r="D220" s="10"/>
      <c r="E220" s="10">
        <f t="shared" si="79"/>
        <v>128000</v>
      </c>
      <c r="F220" s="88">
        <f t="shared" si="77"/>
        <v>0</v>
      </c>
      <c r="G220" s="88">
        <f t="shared" si="78"/>
        <v>0</v>
      </c>
      <c r="H220" s="17">
        <f t="shared" si="76"/>
        <v>0</v>
      </c>
      <c r="I220" s="26"/>
      <c r="J220" s="10">
        <v>210</v>
      </c>
      <c r="K220" s="74"/>
      <c r="L220" s="10">
        <f t="shared" si="58"/>
        <v>88300</v>
      </c>
      <c r="M220" s="88">
        <f t="shared" si="69"/>
        <v>0</v>
      </c>
      <c r="N220" s="88">
        <f t="shared" si="70"/>
        <v>0</v>
      </c>
      <c r="O220" s="17">
        <f t="shared" si="71"/>
        <v>0</v>
      </c>
      <c r="P220" s="26"/>
      <c r="Q220" s="10">
        <v>210</v>
      </c>
      <c r="R220" s="6"/>
      <c r="S220" s="10">
        <f t="shared" si="75"/>
        <v>192200</v>
      </c>
      <c r="T220" s="88">
        <f t="shared" si="72"/>
        <v>0</v>
      </c>
      <c r="U220" s="88">
        <f t="shared" si="73"/>
        <v>0</v>
      </c>
      <c r="V220" s="17">
        <f t="shared" si="74"/>
        <v>0</v>
      </c>
      <c r="W220" s="1"/>
    </row>
    <row r="221" spans="1:23" ht="14.25">
      <c r="A221" s="10">
        <v>211</v>
      </c>
      <c r="B221" s="6"/>
      <c r="C221" s="10"/>
      <c r="D221" s="10"/>
      <c r="E221" s="10">
        <f t="shared" si="79"/>
        <v>128400</v>
      </c>
      <c r="F221" s="88">
        <f t="shared" si="77"/>
        <v>0</v>
      </c>
      <c r="G221" s="88">
        <f t="shared" si="78"/>
        <v>0</v>
      </c>
      <c r="H221" s="17">
        <f t="shared" si="76"/>
        <v>0</v>
      </c>
      <c r="I221" s="26"/>
      <c r="J221" s="10">
        <v>211</v>
      </c>
      <c r="K221" s="74"/>
      <c r="L221" s="10">
        <f t="shared" si="58"/>
        <v>88600</v>
      </c>
      <c r="M221" s="88">
        <f t="shared" si="69"/>
        <v>0</v>
      </c>
      <c r="N221" s="88">
        <f t="shared" si="70"/>
        <v>0</v>
      </c>
      <c r="O221" s="17">
        <f t="shared" si="71"/>
        <v>0</v>
      </c>
      <c r="P221" s="26"/>
      <c r="Q221" s="10">
        <v>211</v>
      </c>
      <c r="R221" s="6"/>
      <c r="S221" s="10">
        <f t="shared" si="75"/>
        <v>193000</v>
      </c>
      <c r="T221" s="88">
        <f t="shared" si="72"/>
        <v>0</v>
      </c>
      <c r="U221" s="88">
        <f t="shared" si="73"/>
        <v>0</v>
      </c>
      <c r="V221" s="17">
        <f t="shared" si="74"/>
        <v>0</v>
      </c>
      <c r="W221" s="1"/>
    </row>
    <row r="222" spans="1:23" ht="14.25">
      <c r="A222" s="10">
        <v>212</v>
      </c>
      <c r="B222" s="6"/>
      <c r="C222" s="10"/>
      <c r="D222" s="10"/>
      <c r="E222" s="10">
        <f t="shared" si="79"/>
        <v>128800</v>
      </c>
      <c r="F222" s="88">
        <f t="shared" si="77"/>
        <v>0</v>
      </c>
      <c r="G222" s="88">
        <f t="shared" si="78"/>
        <v>0</v>
      </c>
      <c r="H222" s="17">
        <f t="shared" si="76"/>
        <v>0</v>
      </c>
      <c r="I222" s="26"/>
      <c r="J222" s="10">
        <v>212</v>
      </c>
      <c r="K222" s="74"/>
      <c r="L222" s="10">
        <f t="shared" si="58"/>
        <v>88900</v>
      </c>
      <c r="M222" s="88">
        <f t="shared" si="69"/>
        <v>0</v>
      </c>
      <c r="N222" s="88">
        <f t="shared" si="70"/>
        <v>0</v>
      </c>
      <c r="O222" s="17">
        <f t="shared" si="71"/>
        <v>0</v>
      </c>
      <c r="P222" s="26"/>
      <c r="Q222" s="10">
        <v>212</v>
      </c>
      <c r="R222" s="6"/>
      <c r="S222" s="10">
        <f t="shared" si="75"/>
        <v>193800</v>
      </c>
      <c r="T222" s="88">
        <f t="shared" si="72"/>
        <v>0</v>
      </c>
      <c r="U222" s="88">
        <f t="shared" si="73"/>
        <v>0</v>
      </c>
      <c r="V222" s="17">
        <f t="shared" si="74"/>
        <v>0</v>
      </c>
      <c r="W222" s="1"/>
    </row>
    <row r="223" spans="1:23" ht="14.25">
      <c r="A223" s="10">
        <v>213</v>
      </c>
      <c r="B223" s="6"/>
      <c r="C223" s="10"/>
      <c r="D223" s="10"/>
      <c r="E223" s="10">
        <f t="shared" si="79"/>
        <v>129200</v>
      </c>
      <c r="F223" s="88">
        <f t="shared" si="77"/>
        <v>0</v>
      </c>
      <c r="G223" s="88">
        <f t="shared" si="78"/>
        <v>0</v>
      </c>
      <c r="H223" s="17">
        <f t="shared" si="76"/>
        <v>0</v>
      </c>
      <c r="I223" s="26"/>
      <c r="J223" s="10">
        <v>213</v>
      </c>
      <c r="K223" s="74"/>
      <c r="L223" s="10">
        <f aca="true" t="shared" si="80" ref="L223:L286">L$30+L203</f>
        <v>89200</v>
      </c>
      <c r="M223" s="88">
        <f t="shared" si="69"/>
        <v>0</v>
      </c>
      <c r="N223" s="88">
        <f t="shared" si="70"/>
        <v>0</v>
      </c>
      <c r="O223" s="17">
        <f t="shared" si="71"/>
        <v>0</v>
      </c>
      <c r="P223" s="26"/>
      <c r="Q223" s="10">
        <v>213</v>
      </c>
      <c r="R223" s="6"/>
      <c r="S223" s="10">
        <f t="shared" si="75"/>
        <v>194600</v>
      </c>
      <c r="T223" s="88">
        <f t="shared" si="72"/>
        <v>0</v>
      </c>
      <c r="U223" s="88">
        <f t="shared" si="73"/>
        <v>0</v>
      </c>
      <c r="V223" s="17">
        <f t="shared" si="74"/>
        <v>0</v>
      </c>
      <c r="W223" s="1"/>
    </row>
    <row r="224" spans="1:23" ht="14.25">
      <c r="A224" s="10">
        <v>214</v>
      </c>
      <c r="B224" s="6"/>
      <c r="C224" s="10"/>
      <c r="D224" s="10"/>
      <c r="E224" s="10">
        <f t="shared" si="79"/>
        <v>129600</v>
      </c>
      <c r="F224" s="88">
        <f t="shared" si="77"/>
        <v>0</v>
      </c>
      <c r="G224" s="88">
        <f t="shared" si="78"/>
        <v>0</v>
      </c>
      <c r="H224" s="17">
        <f t="shared" si="76"/>
        <v>0</v>
      </c>
      <c r="I224" s="26"/>
      <c r="J224" s="10">
        <v>214</v>
      </c>
      <c r="K224" s="74"/>
      <c r="L224" s="10">
        <f t="shared" si="80"/>
        <v>89500</v>
      </c>
      <c r="M224" s="88">
        <f t="shared" si="69"/>
        <v>0</v>
      </c>
      <c r="N224" s="88">
        <f t="shared" si="70"/>
        <v>0</v>
      </c>
      <c r="O224" s="17">
        <f t="shared" si="71"/>
        <v>0</v>
      </c>
      <c r="P224" s="26"/>
      <c r="Q224" s="10">
        <v>214</v>
      </c>
      <c r="R224" s="6"/>
      <c r="S224" s="10">
        <f t="shared" si="75"/>
        <v>195400</v>
      </c>
      <c r="T224" s="88">
        <f t="shared" si="72"/>
        <v>0</v>
      </c>
      <c r="U224" s="88">
        <f t="shared" si="73"/>
        <v>0</v>
      </c>
      <c r="V224" s="17">
        <f t="shared" si="74"/>
        <v>0</v>
      </c>
      <c r="W224" s="1"/>
    </row>
    <row r="225" spans="1:23" ht="14.25">
      <c r="A225" s="10">
        <v>215</v>
      </c>
      <c r="B225" s="6"/>
      <c r="C225" s="10"/>
      <c r="D225" s="10"/>
      <c r="E225" s="10">
        <f t="shared" si="79"/>
        <v>130000</v>
      </c>
      <c r="F225" s="88">
        <f t="shared" si="77"/>
        <v>0</v>
      </c>
      <c r="G225" s="88">
        <f t="shared" si="78"/>
        <v>0</v>
      </c>
      <c r="H225" s="17">
        <f t="shared" si="76"/>
        <v>0</v>
      </c>
      <c r="I225" s="26"/>
      <c r="J225" s="10">
        <v>215</v>
      </c>
      <c r="K225" s="74"/>
      <c r="L225" s="10">
        <f t="shared" si="80"/>
        <v>89800</v>
      </c>
      <c r="M225" s="88">
        <f t="shared" si="69"/>
        <v>0</v>
      </c>
      <c r="N225" s="88">
        <f t="shared" si="70"/>
        <v>0</v>
      </c>
      <c r="O225" s="17">
        <f t="shared" si="71"/>
        <v>0</v>
      </c>
      <c r="P225" s="26"/>
      <c r="Q225" s="10">
        <v>215</v>
      </c>
      <c r="R225" s="6"/>
      <c r="S225" s="10">
        <f t="shared" si="75"/>
        <v>196200</v>
      </c>
      <c r="T225" s="88">
        <f t="shared" si="72"/>
        <v>0</v>
      </c>
      <c r="U225" s="88">
        <f t="shared" si="73"/>
        <v>0</v>
      </c>
      <c r="V225" s="17">
        <f t="shared" si="74"/>
        <v>0</v>
      </c>
      <c r="W225" s="1"/>
    </row>
    <row r="226" spans="1:23" ht="14.25">
      <c r="A226" s="10">
        <v>216</v>
      </c>
      <c r="B226" s="6"/>
      <c r="C226" s="10"/>
      <c r="D226" s="10"/>
      <c r="E226" s="10">
        <f t="shared" si="79"/>
        <v>130400</v>
      </c>
      <c r="F226" s="88">
        <f t="shared" si="77"/>
        <v>0</v>
      </c>
      <c r="G226" s="88">
        <f t="shared" si="78"/>
        <v>0</v>
      </c>
      <c r="H226" s="17">
        <f t="shared" si="76"/>
        <v>0</v>
      </c>
      <c r="I226" s="26"/>
      <c r="J226" s="10">
        <v>216</v>
      </c>
      <c r="K226" s="74"/>
      <c r="L226" s="10">
        <f t="shared" si="80"/>
        <v>90100</v>
      </c>
      <c r="M226" s="88">
        <f t="shared" si="69"/>
        <v>0</v>
      </c>
      <c r="N226" s="88">
        <f t="shared" si="70"/>
        <v>0</v>
      </c>
      <c r="O226" s="17">
        <f t="shared" si="71"/>
        <v>0</v>
      </c>
      <c r="P226" s="26"/>
      <c r="Q226" s="10">
        <v>216</v>
      </c>
      <c r="R226" s="6"/>
      <c r="S226" s="10">
        <f t="shared" si="75"/>
        <v>197000</v>
      </c>
      <c r="T226" s="88">
        <f t="shared" si="72"/>
        <v>0</v>
      </c>
      <c r="U226" s="88">
        <f t="shared" si="73"/>
        <v>0</v>
      </c>
      <c r="V226" s="17">
        <f t="shared" si="74"/>
        <v>0</v>
      </c>
      <c r="W226" s="1"/>
    </row>
    <row r="227" spans="1:23" ht="14.25">
      <c r="A227" s="10">
        <v>217</v>
      </c>
      <c r="B227" s="6"/>
      <c r="C227" s="10"/>
      <c r="D227" s="10"/>
      <c r="E227" s="10">
        <f t="shared" si="79"/>
        <v>130800</v>
      </c>
      <c r="F227" s="88">
        <f t="shared" si="77"/>
        <v>0</v>
      </c>
      <c r="G227" s="88">
        <f t="shared" si="78"/>
        <v>0</v>
      </c>
      <c r="H227" s="17">
        <f t="shared" si="76"/>
        <v>0</v>
      </c>
      <c r="I227" s="26"/>
      <c r="J227" s="10">
        <v>217</v>
      </c>
      <c r="K227" s="74"/>
      <c r="L227" s="10">
        <f t="shared" si="80"/>
        <v>90400</v>
      </c>
      <c r="M227" s="88">
        <f t="shared" si="69"/>
        <v>0</v>
      </c>
      <c r="N227" s="88">
        <f t="shared" si="70"/>
        <v>0</v>
      </c>
      <c r="O227" s="17">
        <f t="shared" si="71"/>
        <v>0</v>
      </c>
      <c r="P227" s="26"/>
      <c r="Q227" s="10">
        <v>217</v>
      </c>
      <c r="R227" s="6"/>
      <c r="S227" s="10">
        <f t="shared" si="75"/>
        <v>197800</v>
      </c>
      <c r="T227" s="88">
        <f t="shared" si="72"/>
        <v>0</v>
      </c>
      <c r="U227" s="88">
        <f t="shared" si="73"/>
        <v>0</v>
      </c>
      <c r="V227" s="17">
        <f t="shared" si="74"/>
        <v>0</v>
      </c>
      <c r="W227" s="1"/>
    </row>
    <row r="228" spans="1:23" ht="14.25">
      <c r="A228" s="10">
        <v>218</v>
      </c>
      <c r="B228" s="6"/>
      <c r="C228" s="10"/>
      <c r="D228" s="10"/>
      <c r="E228" s="10">
        <f t="shared" si="79"/>
        <v>131200</v>
      </c>
      <c r="F228" s="88">
        <f t="shared" si="77"/>
        <v>0</v>
      </c>
      <c r="G228" s="88">
        <f t="shared" si="78"/>
        <v>0</v>
      </c>
      <c r="H228" s="17">
        <f t="shared" si="76"/>
        <v>0</v>
      </c>
      <c r="I228" s="26"/>
      <c r="J228" s="10">
        <v>218</v>
      </c>
      <c r="K228" s="74"/>
      <c r="L228" s="10">
        <f t="shared" si="80"/>
        <v>90700</v>
      </c>
      <c r="M228" s="88">
        <f t="shared" si="69"/>
        <v>0</v>
      </c>
      <c r="N228" s="88">
        <f t="shared" si="70"/>
        <v>0</v>
      </c>
      <c r="O228" s="17">
        <f t="shared" si="71"/>
        <v>0</v>
      </c>
      <c r="P228" s="26"/>
      <c r="Q228" s="10">
        <v>218</v>
      </c>
      <c r="R228" s="6"/>
      <c r="S228" s="10">
        <f t="shared" si="75"/>
        <v>198600</v>
      </c>
      <c r="T228" s="88">
        <f t="shared" si="72"/>
        <v>0</v>
      </c>
      <c r="U228" s="88">
        <f t="shared" si="73"/>
        <v>0</v>
      </c>
      <c r="V228" s="17">
        <f t="shared" si="74"/>
        <v>0</v>
      </c>
      <c r="W228" s="1"/>
    </row>
    <row r="229" spans="1:23" ht="14.25">
      <c r="A229" s="10">
        <v>219</v>
      </c>
      <c r="B229" s="6"/>
      <c r="C229" s="10"/>
      <c r="D229" s="10"/>
      <c r="E229" s="10">
        <f t="shared" si="79"/>
        <v>131600</v>
      </c>
      <c r="F229" s="88">
        <f t="shared" si="77"/>
        <v>0</v>
      </c>
      <c r="G229" s="88">
        <f t="shared" si="78"/>
        <v>0</v>
      </c>
      <c r="H229" s="17">
        <f t="shared" si="76"/>
        <v>0</v>
      </c>
      <c r="I229" s="26"/>
      <c r="J229" s="10">
        <v>219</v>
      </c>
      <c r="K229" s="74"/>
      <c r="L229" s="10">
        <f t="shared" si="80"/>
        <v>91000</v>
      </c>
      <c r="M229" s="88">
        <f t="shared" si="69"/>
        <v>0</v>
      </c>
      <c r="N229" s="88">
        <f t="shared" si="70"/>
        <v>0</v>
      </c>
      <c r="O229" s="17">
        <f t="shared" si="71"/>
        <v>0</v>
      </c>
      <c r="P229" s="26"/>
      <c r="Q229" s="10">
        <v>219</v>
      </c>
      <c r="R229" s="6"/>
      <c r="S229" s="10">
        <f t="shared" si="75"/>
        <v>199400</v>
      </c>
      <c r="T229" s="88">
        <f t="shared" si="72"/>
        <v>0</v>
      </c>
      <c r="U229" s="88">
        <f t="shared" si="73"/>
        <v>0</v>
      </c>
      <c r="V229" s="17">
        <f t="shared" si="74"/>
        <v>0</v>
      </c>
      <c r="W229" s="1"/>
    </row>
    <row r="230" spans="1:23" ht="14.25">
      <c r="A230" s="8">
        <v>220</v>
      </c>
      <c r="B230" s="8"/>
      <c r="C230" s="16"/>
      <c r="D230" s="16"/>
      <c r="E230" s="16">
        <f t="shared" si="79"/>
        <v>132000</v>
      </c>
      <c r="F230" s="89">
        <f t="shared" si="77"/>
        <v>0</v>
      </c>
      <c r="G230" s="89">
        <f>IF((F230+F236)/2=0.5,1,0)</f>
        <v>0</v>
      </c>
      <c r="H230" s="23">
        <f t="shared" si="76"/>
        <v>0</v>
      </c>
      <c r="I230" s="26"/>
      <c r="J230" s="8">
        <v>220</v>
      </c>
      <c r="K230" s="325"/>
      <c r="L230" s="16">
        <f t="shared" si="80"/>
        <v>91300</v>
      </c>
      <c r="M230" s="89">
        <f t="shared" si="69"/>
        <v>0</v>
      </c>
      <c r="N230" s="89">
        <f t="shared" si="70"/>
        <v>0</v>
      </c>
      <c r="O230" s="23">
        <f t="shared" si="71"/>
        <v>0</v>
      </c>
      <c r="P230" s="26"/>
      <c r="Q230" s="8">
        <v>220</v>
      </c>
      <c r="R230" s="8"/>
      <c r="S230" s="16">
        <f t="shared" si="75"/>
        <v>200200</v>
      </c>
      <c r="T230" s="89">
        <f t="shared" si="72"/>
        <v>0</v>
      </c>
      <c r="U230" s="89">
        <f t="shared" si="73"/>
        <v>0</v>
      </c>
      <c r="V230" s="23">
        <f t="shared" si="74"/>
        <v>0</v>
      </c>
      <c r="W230" s="1"/>
    </row>
    <row r="231" spans="1:23" ht="15">
      <c r="A231" s="10">
        <v>221</v>
      </c>
      <c r="B231" s="5" t="s">
        <v>236</v>
      </c>
      <c r="C231" s="9" t="s">
        <v>234</v>
      </c>
      <c r="D231" s="5"/>
      <c r="F231" s="38"/>
      <c r="G231" s="38"/>
      <c r="H231" s="17"/>
      <c r="I231" s="26"/>
      <c r="J231" s="10">
        <v>221</v>
      </c>
      <c r="K231" s="322" t="s">
        <v>225</v>
      </c>
      <c r="L231" s="9">
        <f t="shared" si="80"/>
        <v>92700</v>
      </c>
      <c r="M231" s="294">
        <f t="shared" si="69"/>
        <v>0</v>
      </c>
      <c r="N231" s="294">
        <f t="shared" si="70"/>
        <v>0</v>
      </c>
      <c r="O231" s="4">
        <f t="shared" si="71"/>
        <v>0</v>
      </c>
      <c r="P231" s="26"/>
      <c r="Q231" s="10">
        <v>221</v>
      </c>
      <c r="R231" s="6">
        <v>12</v>
      </c>
      <c r="S231" s="10">
        <f aca="true" t="shared" si="81" ref="S231:S250">S$30+S211</f>
        <v>202000</v>
      </c>
      <c r="T231" s="38">
        <f t="shared" si="72"/>
        <v>0</v>
      </c>
      <c r="U231" s="38">
        <f t="shared" si="73"/>
        <v>0</v>
      </c>
      <c r="V231" s="17">
        <f t="shared" si="74"/>
        <v>0</v>
      </c>
      <c r="W231" s="1"/>
    </row>
    <row r="232" spans="1:23" ht="15">
      <c r="A232" s="10">
        <v>222</v>
      </c>
      <c r="B232" s="6" t="s">
        <v>224</v>
      </c>
      <c r="C232" s="10" t="s">
        <v>237</v>
      </c>
      <c r="D232" s="6"/>
      <c r="G232" s="38"/>
      <c r="H232" s="17"/>
      <c r="I232" s="26"/>
      <c r="J232" s="10">
        <v>222</v>
      </c>
      <c r="K232" s="323" t="s">
        <v>226</v>
      </c>
      <c r="L232" s="10">
        <f t="shared" si="80"/>
        <v>93000</v>
      </c>
      <c r="M232" s="88">
        <f t="shared" si="69"/>
        <v>0</v>
      </c>
      <c r="N232" s="38">
        <f t="shared" si="70"/>
        <v>0</v>
      </c>
      <c r="O232" s="17">
        <f t="shared" si="71"/>
        <v>0</v>
      </c>
      <c r="P232" s="26"/>
      <c r="Q232" s="10">
        <v>222</v>
      </c>
      <c r="R232" s="6"/>
      <c r="S232" s="10">
        <f t="shared" si="81"/>
        <v>203200</v>
      </c>
      <c r="T232" s="88">
        <f t="shared" si="72"/>
        <v>0</v>
      </c>
      <c r="U232" s="38">
        <f t="shared" si="73"/>
        <v>0</v>
      </c>
      <c r="V232" s="17">
        <f t="shared" si="74"/>
        <v>0</v>
      </c>
      <c r="W232" s="1"/>
    </row>
    <row r="233" spans="1:23" ht="14.25">
      <c r="A233" s="10">
        <v>223</v>
      </c>
      <c r="B233" s="6" t="s">
        <v>223</v>
      </c>
      <c r="C233" s="296" t="s">
        <v>233</v>
      </c>
      <c r="D233" s="6"/>
      <c r="H233" s="17"/>
      <c r="I233" s="26"/>
      <c r="J233" s="10">
        <v>223</v>
      </c>
      <c r="K233" s="324">
        <v>1</v>
      </c>
      <c r="L233" s="9">
        <f t="shared" si="80"/>
        <v>93800</v>
      </c>
      <c r="M233" s="102">
        <f t="shared" si="69"/>
        <v>0</v>
      </c>
      <c r="N233" s="102">
        <f t="shared" si="70"/>
        <v>0</v>
      </c>
      <c r="O233" s="4">
        <f t="shared" si="71"/>
        <v>0</v>
      </c>
      <c r="P233" s="26"/>
      <c r="Q233" s="10">
        <v>223</v>
      </c>
      <c r="R233" s="6"/>
      <c r="S233" s="10">
        <f t="shared" si="81"/>
        <v>204200</v>
      </c>
      <c r="T233" s="88">
        <f t="shared" si="72"/>
        <v>0</v>
      </c>
      <c r="U233" s="88">
        <f t="shared" si="73"/>
        <v>0</v>
      </c>
      <c r="V233" s="17">
        <f t="shared" si="74"/>
        <v>0</v>
      </c>
      <c r="W233" s="1"/>
    </row>
    <row r="234" spans="1:23" ht="14.25">
      <c r="A234" s="10">
        <v>224</v>
      </c>
      <c r="B234" s="6" t="s">
        <v>165</v>
      </c>
      <c r="C234" s="296" t="s">
        <v>162</v>
      </c>
      <c r="D234" s="6"/>
      <c r="H234" s="17"/>
      <c r="I234" s="26"/>
      <c r="J234" s="10">
        <v>224</v>
      </c>
      <c r="K234" s="299" t="s">
        <v>235</v>
      </c>
      <c r="L234" s="10">
        <f t="shared" si="80"/>
        <v>94200</v>
      </c>
      <c r="M234" s="88">
        <f t="shared" si="69"/>
        <v>0</v>
      </c>
      <c r="N234" s="88">
        <f t="shared" si="70"/>
        <v>0</v>
      </c>
      <c r="O234" s="17">
        <f t="shared" si="71"/>
        <v>0</v>
      </c>
      <c r="P234" s="26"/>
      <c r="Q234" s="10">
        <v>224</v>
      </c>
      <c r="R234" s="6"/>
      <c r="S234" s="10">
        <f t="shared" si="81"/>
        <v>205200</v>
      </c>
      <c r="T234" s="88">
        <f t="shared" si="72"/>
        <v>0</v>
      </c>
      <c r="U234" s="88">
        <f t="shared" si="73"/>
        <v>0</v>
      </c>
      <c r="V234" s="17">
        <f t="shared" si="74"/>
        <v>0</v>
      </c>
      <c r="W234" s="1"/>
    </row>
    <row r="235" spans="1:23" ht="14.25">
      <c r="A235" s="10">
        <v>225</v>
      </c>
      <c r="B235" s="6" t="s">
        <v>166</v>
      </c>
      <c r="C235" s="10" t="s">
        <v>163</v>
      </c>
      <c r="D235" s="6">
        <f>MAX(IF(E$2&gt;A236,0,E$1*1000-A230*1000/1.1),0)</f>
        <v>0</v>
      </c>
      <c r="E235" s="13">
        <f>ROUND(D235*E$8,0)</f>
        <v>0</v>
      </c>
      <c r="H235" s="17"/>
      <c r="I235" s="26"/>
      <c r="J235" s="10">
        <v>225</v>
      </c>
      <c r="K235" s="299" t="s">
        <v>164</v>
      </c>
      <c r="L235" s="10">
        <f t="shared" si="80"/>
        <v>94600</v>
      </c>
      <c r="M235" s="88">
        <f t="shared" si="69"/>
        <v>0</v>
      </c>
      <c r="N235" s="88">
        <f t="shared" si="70"/>
        <v>0</v>
      </c>
      <c r="O235" s="17">
        <f t="shared" si="71"/>
        <v>0</v>
      </c>
      <c r="P235" s="26"/>
      <c r="Q235" s="10">
        <v>225</v>
      </c>
      <c r="R235" s="6"/>
      <c r="S235" s="10">
        <f t="shared" si="81"/>
        <v>206200</v>
      </c>
      <c r="T235" s="88">
        <f t="shared" si="72"/>
        <v>0</v>
      </c>
      <c r="U235" s="88">
        <f t="shared" si="73"/>
        <v>0</v>
      </c>
      <c r="V235" s="17">
        <f t="shared" si="74"/>
        <v>0</v>
      </c>
      <c r="W235" s="1"/>
    </row>
    <row r="236" spans="1:23" ht="14.25">
      <c r="A236" s="10">
        <v>226</v>
      </c>
      <c r="B236" s="8"/>
      <c r="C236" s="8"/>
      <c r="D236" s="300"/>
      <c r="E236" s="14">
        <f>E230+E235</f>
        <v>132000</v>
      </c>
      <c r="F236" s="89">
        <f>IF(E$2&gt;A230,1,0)</f>
        <v>0</v>
      </c>
      <c r="G236" s="89">
        <f>IF((F236+F237)/2=0.5,1,0)</f>
        <v>0</v>
      </c>
      <c r="H236" s="23">
        <f aca="true" t="shared" si="82" ref="H236:H250">E236*G236</f>
        <v>0</v>
      </c>
      <c r="I236" s="26"/>
      <c r="J236" s="10">
        <v>226</v>
      </c>
      <c r="K236" s="74"/>
      <c r="L236" s="10">
        <f t="shared" si="80"/>
        <v>95000</v>
      </c>
      <c r="M236" s="88">
        <f t="shared" si="69"/>
        <v>0</v>
      </c>
      <c r="N236" s="88">
        <f t="shared" si="70"/>
        <v>0</v>
      </c>
      <c r="O236" s="17">
        <f t="shared" si="71"/>
        <v>0</v>
      </c>
      <c r="P236" s="26"/>
      <c r="Q236" s="10">
        <v>226</v>
      </c>
      <c r="R236" s="6"/>
      <c r="S236" s="10">
        <f t="shared" si="81"/>
        <v>207200</v>
      </c>
      <c r="T236" s="88">
        <f t="shared" si="72"/>
        <v>0</v>
      </c>
      <c r="U236" s="88">
        <f t="shared" si="73"/>
        <v>0</v>
      </c>
      <c r="V236" s="17">
        <f t="shared" si="74"/>
        <v>0</v>
      </c>
      <c r="W236" s="1"/>
    </row>
    <row r="237" spans="1:23" ht="14.25">
      <c r="A237" s="10">
        <v>227</v>
      </c>
      <c r="B237" s="299">
        <v>1</v>
      </c>
      <c r="C237" s="10" t="s">
        <v>229</v>
      </c>
      <c r="D237" s="10"/>
      <c r="E237" s="10">
        <f>E$30+E217</f>
        <v>138200</v>
      </c>
      <c r="F237" s="88">
        <f aca="true" t="shared" si="83" ref="F237:F250">IF(E$2&gt;A236,1,0)</f>
        <v>0</v>
      </c>
      <c r="G237" s="88">
        <f aca="true" t="shared" si="84" ref="G237:G249">IF((F237+F238)/2=0.5,1,0)</f>
        <v>0</v>
      </c>
      <c r="H237" s="17">
        <f t="shared" si="82"/>
        <v>0</v>
      </c>
      <c r="I237" s="26"/>
      <c r="J237" s="10">
        <v>227</v>
      </c>
      <c r="K237" s="74"/>
      <c r="L237" s="10">
        <f t="shared" si="80"/>
        <v>95400</v>
      </c>
      <c r="M237" s="88">
        <f t="shared" si="69"/>
        <v>0</v>
      </c>
      <c r="N237" s="88">
        <f t="shared" si="70"/>
        <v>0</v>
      </c>
      <c r="O237" s="17">
        <f t="shared" si="71"/>
        <v>0</v>
      </c>
      <c r="P237" s="26"/>
      <c r="Q237" s="10">
        <v>227</v>
      </c>
      <c r="R237" s="6"/>
      <c r="S237" s="10">
        <f t="shared" si="81"/>
        <v>208000</v>
      </c>
      <c r="T237" s="88">
        <f t="shared" si="72"/>
        <v>0</v>
      </c>
      <c r="U237" s="88">
        <f t="shared" si="73"/>
        <v>0</v>
      </c>
      <c r="V237" s="17">
        <f t="shared" si="74"/>
        <v>0</v>
      </c>
      <c r="W237" s="1"/>
    </row>
    <row r="238" spans="1:23" ht="14.25">
      <c r="A238" s="10">
        <v>228</v>
      </c>
      <c r="B238" s="6" t="s">
        <v>235</v>
      </c>
      <c r="C238" s="10" t="s">
        <v>230</v>
      </c>
      <c r="D238" s="10"/>
      <c r="E238" s="10">
        <f aca="true" t="shared" si="85" ref="E238:E250">E$30+E218</f>
        <v>138800</v>
      </c>
      <c r="F238" s="88">
        <f t="shared" si="83"/>
        <v>0</v>
      </c>
      <c r="G238" s="88">
        <f t="shared" si="84"/>
        <v>0</v>
      </c>
      <c r="H238" s="17">
        <f t="shared" si="82"/>
        <v>0</v>
      </c>
      <c r="I238" s="26"/>
      <c r="J238" s="10">
        <v>228</v>
      </c>
      <c r="K238" s="74"/>
      <c r="L238" s="10">
        <f t="shared" si="80"/>
        <v>95800</v>
      </c>
      <c r="M238" s="88">
        <f t="shared" si="69"/>
        <v>0</v>
      </c>
      <c r="N238" s="88">
        <f t="shared" si="70"/>
        <v>0</v>
      </c>
      <c r="O238" s="17">
        <f t="shared" si="71"/>
        <v>0</v>
      </c>
      <c r="P238" s="26"/>
      <c r="Q238" s="10">
        <v>228</v>
      </c>
      <c r="R238" s="6"/>
      <c r="S238" s="10">
        <f t="shared" si="81"/>
        <v>208800</v>
      </c>
      <c r="T238" s="88">
        <f t="shared" si="72"/>
        <v>0</v>
      </c>
      <c r="U238" s="88">
        <f t="shared" si="73"/>
        <v>0</v>
      </c>
      <c r="V238" s="17">
        <f t="shared" si="74"/>
        <v>0</v>
      </c>
      <c r="W238" s="1"/>
    </row>
    <row r="239" spans="1:23" ht="14.25">
      <c r="A239" s="10">
        <v>229</v>
      </c>
      <c r="B239" s="6" t="s">
        <v>164</v>
      </c>
      <c r="C239" s="10" t="s">
        <v>228</v>
      </c>
      <c r="D239" s="10"/>
      <c r="E239" s="10">
        <f t="shared" si="85"/>
        <v>139400</v>
      </c>
      <c r="F239" s="88">
        <f t="shared" si="83"/>
        <v>0</v>
      </c>
      <c r="G239" s="88">
        <f t="shared" si="84"/>
        <v>0</v>
      </c>
      <c r="H239" s="17">
        <f t="shared" si="82"/>
        <v>0</v>
      </c>
      <c r="I239" s="26"/>
      <c r="J239" s="10">
        <v>229</v>
      </c>
      <c r="K239" s="74"/>
      <c r="L239" s="10">
        <f t="shared" si="80"/>
        <v>96200</v>
      </c>
      <c r="M239" s="88">
        <f t="shared" si="69"/>
        <v>0</v>
      </c>
      <c r="N239" s="88">
        <f t="shared" si="70"/>
        <v>0</v>
      </c>
      <c r="O239" s="17">
        <f t="shared" si="71"/>
        <v>0</v>
      </c>
      <c r="P239" s="26"/>
      <c r="Q239" s="10">
        <v>229</v>
      </c>
      <c r="R239" s="6"/>
      <c r="S239" s="10">
        <f t="shared" si="81"/>
        <v>209600</v>
      </c>
      <c r="T239" s="88">
        <f t="shared" si="72"/>
        <v>0</v>
      </c>
      <c r="U239" s="88">
        <f t="shared" si="73"/>
        <v>0</v>
      </c>
      <c r="V239" s="17">
        <f t="shared" si="74"/>
        <v>0</v>
      </c>
      <c r="W239" s="1"/>
    </row>
    <row r="240" spans="1:23" ht="14.25">
      <c r="A240" s="10">
        <v>230</v>
      </c>
      <c r="B240" s="6"/>
      <c r="C240" s="10"/>
      <c r="D240" s="10"/>
      <c r="E240" s="10">
        <f t="shared" si="85"/>
        <v>140000</v>
      </c>
      <c r="F240" s="88">
        <f t="shared" si="83"/>
        <v>0</v>
      </c>
      <c r="G240" s="88">
        <f t="shared" si="84"/>
        <v>0</v>
      </c>
      <c r="H240" s="17">
        <f t="shared" si="82"/>
        <v>0</v>
      </c>
      <c r="I240" s="26"/>
      <c r="J240" s="10">
        <v>230</v>
      </c>
      <c r="K240" s="74"/>
      <c r="L240" s="10">
        <f t="shared" si="80"/>
        <v>96600</v>
      </c>
      <c r="M240" s="88">
        <f t="shared" si="69"/>
        <v>0</v>
      </c>
      <c r="N240" s="88">
        <f t="shared" si="70"/>
        <v>0</v>
      </c>
      <c r="O240" s="17">
        <f t="shared" si="71"/>
        <v>0</v>
      </c>
      <c r="P240" s="26"/>
      <c r="Q240" s="10">
        <v>230</v>
      </c>
      <c r="R240" s="6"/>
      <c r="S240" s="10">
        <f t="shared" si="81"/>
        <v>210400</v>
      </c>
      <c r="T240" s="88">
        <f t="shared" si="72"/>
        <v>0</v>
      </c>
      <c r="U240" s="88">
        <f t="shared" si="73"/>
        <v>0</v>
      </c>
      <c r="V240" s="17">
        <f t="shared" si="74"/>
        <v>0</v>
      </c>
      <c r="W240" s="1"/>
    </row>
    <row r="241" spans="1:23" ht="14.25">
      <c r="A241" s="10">
        <v>231</v>
      </c>
      <c r="B241" s="6"/>
      <c r="C241" s="10"/>
      <c r="D241" s="10"/>
      <c r="E241" s="10">
        <f t="shared" si="85"/>
        <v>140400</v>
      </c>
      <c r="F241" s="88">
        <f t="shared" si="83"/>
        <v>0</v>
      </c>
      <c r="G241" s="88">
        <f t="shared" si="84"/>
        <v>0</v>
      </c>
      <c r="H241" s="17">
        <f t="shared" si="82"/>
        <v>0</v>
      </c>
      <c r="I241" s="26"/>
      <c r="J241" s="10">
        <v>231</v>
      </c>
      <c r="K241" s="74"/>
      <c r="L241" s="10">
        <f t="shared" si="80"/>
        <v>96900</v>
      </c>
      <c r="M241" s="88">
        <f t="shared" si="69"/>
        <v>0</v>
      </c>
      <c r="N241" s="88">
        <f t="shared" si="70"/>
        <v>0</v>
      </c>
      <c r="O241" s="17">
        <f t="shared" si="71"/>
        <v>0</v>
      </c>
      <c r="P241" s="26"/>
      <c r="Q241" s="10">
        <v>231</v>
      </c>
      <c r="R241" s="6"/>
      <c r="S241" s="10">
        <f t="shared" si="81"/>
        <v>211200</v>
      </c>
      <c r="T241" s="88">
        <f t="shared" si="72"/>
        <v>0</v>
      </c>
      <c r="U241" s="88">
        <f t="shared" si="73"/>
        <v>0</v>
      </c>
      <c r="V241" s="17">
        <f t="shared" si="74"/>
        <v>0</v>
      </c>
      <c r="W241" s="1"/>
    </row>
    <row r="242" spans="1:23" ht="14.25">
      <c r="A242" s="10">
        <v>232</v>
      </c>
      <c r="B242" s="6"/>
      <c r="C242" s="10"/>
      <c r="D242" s="10"/>
      <c r="E242" s="10">
        <f t="shared" si="85"/>
        <v>140800</v>
      </c>
      <c r="F242" s="88">
        <f t="shared" si="83"/>
        <v>0</v>
      </c>
      <c r="G242" s="88">
        <f t="shared" si="84"/>
        <v>0</v>
      </c>
      <c r="H242" s="17">
        <f t="shared" si="82"/>
        <v>0</v>
      </c>
      <c r="I242" s="26"/>
      <c r="J242" s="10">
        <v>232</v>
      </c>
      <c r="K242" s="74"/>
      <c r="L242" s="10">
        <f t="shared" si="80"/>
        <v>97200</v>
      </c>
      <c r="M242" s="88">
        <f t="shared" si="69"/>
        <v>0</v>
      </c>
      <c r="N242" s="88">
        <f t="shared" si="70"/>
        <v>0</v>
      </c>
      <c r="O242" s="17">
        <f t="shared" si="71"/>
        <v>0</v>
      </c>
      <c r="P242" s="26"/>
      <c r="Q242" s="10">
        <v>232</v>
      </c>
      <c r="R242" s="6"/>
      <c r="S242" s="10">
        <f t="shared" si="81"/>
        <v>212000</v>
      </c>
      <c r="T242" s="88">
        <f t="shared" si="72"/>
        <v>0</v>
      </c>
      <c r="U242" s="88">
        <f t="shared" si="73"/>
        <v>0</v>
      </c>
      <c r="V242" s="17">
        <f t="shared" si="74"/>
        <v>0</v>
      </c>
      <c r="W242" s="1"/>
    </row>
    <row r="243" spans="1:23" ht="14.25">
      <c r="A243" s="10">
        <v>233</v>
      </c>
      <c r="B243" s="6"/>
      <c r="C243" s="10"/>
      <c r="D243" s="10"/>
      <c r="E243" s="10">
        <f t="shared" si="85"/>
        <v>141200</v>
      </c>
      <c r="F243" s="88">
        <f t="shared" si="83"/>
        <v>0</v>
      </c>
      <c r="G243" s="88">
        <f t="shared" si="84"/>
        <v>0</v>
      </c>
      <c r="H243" s="17">
        <f t="shared" si="82"/>
        <v>0</v>
      </c>
      <c r="I243" s="26"/>
      <c r="J243" s="10">
        <v>233</v>
      </c>
      <c r="K243" s="74"/>
      <c r="L243" s="10">
        <f t="shared" si="80"/>
        <v>97500</v>
      </c>
      <c r="M243" s="88">
        <f t="shared" si="69"/>
        <v>0</v>
      </c>
      <c r="N243" s="88">
        <f t="shared" si="70"/>
        <v>0</v>
      </c>
      <c r="O243" s="17">
        <f t="shared" si="71"/>
        <v>0</v>
      </c>
      <c r="P243" s="26"/>
      <c r="Q243" s="10">
        <v>233</v>
      </c>
      <c r="R243" s="6"/>
      <c r="S243" s="10">
        <f t="shared" si="81"/>
        <v>212800</v>
      </c>
      <c r="T243" s="88">
        <f t="shared" si="72"/>
        <v>0</v>
      </c>
      <c r="U243" s="88">
        <f t="shared" si="73"/>
        <v>0</v>
      </c>
      <c r="V243" s="17">
        <f t="shared" si="74"/>
        <v>0</v>
      </c>
      <c r="W243" s="1"/>
    </row>
    <row r="244" spans="1:23" ht="14.25">
      <c r="A244" s="10">
        <v>234</v>
      </c>
      <c r="B244" s="6"/>
      <c r="C244" s="10"/>
      <c r="D244" s="10"/>
      <c r="E244" s="10">
        <f t="shared" si="85"/>
        <v>141600</v>
      </c>
      <c r="F244" s="88">
        <f t="shared" si="83"/>
        <v>0</v>
      </c>
      <c r="G244" s="88">
        <f t="shared" si="84"/>
        <v>0</v>
      </c>
      <c r="H244" s="17">
        <f t="shared" si="82"/>
        <v>0</v>
      </c>
      <c r="I244" s="26"/>
      <c r="J244" s="10">
        <v>234</v>
      </c>
      <c r="K244" s="74"/>
      <c r="L244" s="10">
        <f t="shared" si="80"/>
        <v>97800</v>
      </c>
      <c r="M244" s="88">
        <f t="shared" si="69"/>
        <v>0</v>
      </c>
      <c r="N244" s="88">
        <f t="shared" si="70"/>
        <v>0</v>
      </c>
      <c r="O244" s="17">
        <f t="shared" si="71"/>
        <v>0</v>
      </c>
      <c r="P244" s="26"/>
      <c r="Q244" s="10">
        <v>234</v>
      </c>
      <c r="R244" s="6"/>
      <c r="S244" s="10">
        <f t="shared" si="81"/>
        <v>213600</v>
      </c>
      <c r="T244" s="88">
        <f t="shared" si="72"/>
        <v>0</v>
      </c>
      <c r="U244" s="88">
        <f t="shared" si="73"/>
        <v>0</v>
      </c>
      <c r="V244" s="17">
        <f t="shared" si="74"/>
        <v>0</v>
      </c>
      <c r="W244" s="1"/>
    </row>
    <row r="245" spans="1:23" ht="14.25">
      <c r="A245" s="10">
        <v>235</v>
      </c>
      <c r="B245" s="6"/>
      <c r="C245" s="10"/>
      <c r="D245" s="10"/>
      <c r="E245" s="10">
        <f t="shared" si="85"/>
        <v>142000</v>
      </c>
      <c r="F245" s="88">
        <f t="shared" si="83"/>
        <v>0</v>
      </c>
      <c r="G245" s="88">
        <f t="shared" si="84"/>
        <v>0</v>
      </c>
      <c r="H245" s="17">
        <f t="shared" si="82"/>
        <v>0</v>
      </c>
      <c r="I245" s="26"/>
      <c r="J245" s="10">
        <v>235</v>
      </c>
      <c r="K245" s="74"/>
      <c r="L245" s="10">
        <f t="shared" si="80"/>
        <v>98100</v>
      </c>
      <c r="M245" s="88">
        <f t="shared" si="69"/>
        <v>0</v>
      </c>
      <c r="N245" s="88">
        <f t="shared" si="70"/>
        <v>0</v>
      </c>
      <c r="O245" s="17">
        <f t="shared" si="71"/>
        <v>0</v>
      </c>
      <c r="P245" s="26"/>
      <c r="Q245" s="10">
        <v>235</v>
      </c>
      <c r="R245" s="6"/>
      <c r="S245" s="10">
        <f t="shared" si="81"/>
        <v>214400</v>
      </c>
      <c r="T245" s="88">
        <f t="shared" si="72"/>
        <v>0</v>
      </c>
      <c r="U245" s="88">
        <f t="shared" si="73"/>
        <v>0</v>
      </c>
      <c r="V245" s="17">
        <f t="shared" si="74"/>
        <v>0</v>
      </c>
      <c r="W245" s="1"/>
    </row>
    <row r="246" spans="1:23" ht="14.25">
      <c r="A246" s="10">
        <v>236</v>
      </c>
      <c r="B246" s="6"/>
      <c r="C246" s="10"/>
      <c r="D246" s="10"/>
      <c r="E246" s="10">
        <f t="shared" si="85"/>
        <v>142400</v>
      </c>
      <c r="F246" s="88">
        <f t="shared" si="83"/>
        <v>0</v>
      </c>
      <c r="G246" s="88">
        <f t="shared" si="84"/>
        <v>0</v>
      </c>
      <c r="H246" s="17">
        <f t="shared" si="82"/>
        <v>0</v>
      </c>
      <c r="I246" s="26"/>
      <c r="J246" s="10">
        <v>236</v>
      </c>
      <c r="K246" s="74"/>
      <c r="L246" s="10">
        <f t="shared" si="80"/>
        <v>98400</v>
      </c>
      <c r="M246" s="88">
        <f t="shared" si="69"/>
        <v>0</v>
      </c>
      <c r="N246" s="88">
        <f t="shared" si="70"/>
        <v>0</v>
      </c>
      <c r="O246" s="17">
        <f t="shared" si="71"/>
        <v>0</v>
      </c>
      <c r="P246" s="26"/>
      <c r="Q246" s="10">
        <v>236</v>
      </c>
      <c r="R246" s="6"/>
      <c r="S246" s="10">
        <f t="shared" si="81"/>
        <v>215200</v>
      </c>
      <c r="T246" s="88">
        <f t="shared" si="72"/>
        <v>0</v>
      </c>
      <c r="U246" s="88">
        <f t="shared" si="73"/>
        <v>0</v>
      </c>
      <c r="V246" s="17">
        <f t="shared" si="74"/>
        <v>0</v>
      </c>
      <c r="W246" s="1"/>
    </row>
    <row r="247" spans="1:23" ht="14.25">
      <c r="A247" s="10">
        <v>237</v>
      </c>
      <c r="B247" s="6"/>
      <c r="C247" s="10"/>
      <c r="D247" s="10"/>
      <c r="E247" s="10">
        <f t="shared" si="85"/>
        <v>142800</v>
      </c>
      <c r="F247" s="88">
        <f t="shared" si="83"/>
        <v>0</v>
      </c>
      <c r="G247" s="88">
        <f t="shared" si="84"/>
        <v>0</v>
      </c>
      <c r="H247" s="17">
        <f t="shared" si="82"/>
        <v>0</v>
      </c>
      <c r="I247" s="26"/>
      <c r="J247" s="10">
        <v>237</v>
      </c>
      <c r="K247" s="74"/>
      <c r="L247" s="10">
        <f t="shared" si="80"/>
        <v>98700</v>
      </c>
      <c r="M247" s="88">
        <f t="shared" si="69"/>
        <v>0</v>
      </c>
      <c r="N247" s="88">
        <f t="shared" si="70"/>
        <v>0</v>
      </c>
      <c r="O247" s="17">
        <f t="shared" si="71"/>
        <v>0</v>
      </c>
      <c r="P247" s="26"/>
      <c r="Q247" s="10">
        <v>237</v>
      </c>
      <c r="R247" s="6"/>
      <c r="S247" s="10">
        <f t="shared" si="81"/>
        <v>216000</v>
      </c>
      <c r="T247" s="88">
        <f t="shared" si="72"/>
        <v>0</v>
      </c>
      <c r="U247" s="88">
        <f t="shared" si="73"/>
        <v>0</v>
      </c>
      <c r="V247" s="17">
        <f t="shared" si="74"/>
        <v>0</v>
      </c>
      <c r="W247" s="1"/>
    </row>
    <row r="248" spans="1:23" ht="14.25">
      <c r="A248" s="10">
        <v>238</v>
      </c>
      <c r="B248" s="6"/>
      <c r="C248" s="10"/>
      <c r="D248" s="10"/>
      <c r="E248" s="10">
        <f t="shared" si="85"/>
        <v>143200</v>
      </c>
      <c r="F248" s="88">
        <f t="shared" si="83"/>
        <v>0</v>
      </c>
      <c r="G248" s="88">
        <f t="shared" si="84"/>
        <v>0</v>
      </c>
      <c r="H248" s="17">
        <f t="shared" si="82"/>
        <v>0</v>
      </c>
      <c r="I248" s="26"/>
      <c r="J248" s="10">
        <v>238</v>
      </c>
      <c r="K248" s="74"/>
      <c r="L248" s="10">
        <f t="shared" si="80"/>
        <v>99000</v>
      </c>
      <c r="M248" s="88">
        <f t="shared" si="69"/>
        <v>0</v>
      </c>
      <c r="N248" s="88">
        <f t="shared" si="70"/>
        <v>0</v>
      </c>
      <c r="O248" s="17">
        <f t="shared" si="71"/>
        <v>0</v>
      </c>
      <c r="P248" s="26"/>
      <c r="Q248" s="10">
        <v>238</v>
      </c>
      <c r="R248" s="6"/>
      <c r="S248" s="10">
        <f t="shared" si="81"/>
        <v>216800</v>
      </c>
      <c r="T248" s="88">
        <f t="shared" si="72"/>
        <v>0</v>
      </c>
      <c r="U248" s="88">
        <f t="shared" si="73"/>
        <v>0</v>
      </c>
      <c r="V248" s="17">
        <f t="shared" si="74"/>
        <v>0</v>
      </c>
      <c r="W248" s="1"/>
    </row>
    <row r="249" spans="1:23" ht="14.25">
      <c r="A249" s="10">
        <v>239</v>
      </c>
      <c r="B249" s="6"/>
      <c r="C249" s="10"/>
      <c r="D249" s="10"/>
      <c r="E249" s="10">
        <f t="shared" si="85"/>
        <v>143600</v>
      </c>
      <c r="F249" s="88">
        <f t="shared" si="83"/>
        <v>0</v>
      </c>
      <c r="G249" s="88">
        <f t="shared" si="84"/>
        <v>0</v>
      </c>
      <c r="H249" s="17">
        <f t="shared" si="82"/>
        <v>0</v>
      </c>
      <c r="I249" s="26"/>
      <c r="J249" s="10">
        <v>239</v>
      </c>
      <c r="K249" s="74"/>
      <c r="L249" s="10">
        <f t="shared" si="80"/>
        <v>99300</v>
      </c>
      <c r="M249" s="88">
        <f t="shared" si="69"/>
        <v>0</v>
      </c>
      <c r="N249" s="88">
        <f t="shared" si="70"/>
        <v>0</v>
      </c>
      <c r="O249" s="17">
        <f t="shared" si="71"/>
        <v>0</v>
      </c>
      <c r="P249" s="26"/>
      <c r="Q249" s="10">
        <v>239</v>
      </c>
      <c r="R249" s="6"/>
      <c r="S249" s="10">
        <f t="shared" si="81"/>
        <v>217600</v>
      </c>
      <c r="T249" s="88">
        <f t="shared" si="72"/>
        <v>0</v>
      </c>
      <c r="U249" s="88">
        <f t="shared" si="73"/>
        <v>0</v>
      </c>
      <c r="V249" s="17">
        <f t="shared" si="74"/>
        <v>0</v>
      </c>
      <c r="W249" s="1"/>
    </row>
    <row r="250" spans="1:23" ht="14.25">
      <c r="A250" s="8">
        <v>240</v>
      </c>
      <c r="B250" s="8"/>
      <c r="C250" s="16"/>
      <c r="D250" s="16"/>
      <c r="E250" s="16">
        <f t="shared" si="85"/>
        <v>144000</v>
      </c>
      <c r="F250" s="89">
        <f t="shared" si="83"/>
        <v>0</v>
      </c>
      <c r="G250" s="89">
        <f>IF((F250+F256)/2=0.5,1,0)</f>
        <v>0</v>
      </c>
      <c r="H250" s="23">
        <f t="shared" si="82"/>
        <v>0</v>
      </c>
      <c r="I250" s="26"/>
      <c r="J250" s="8">
        <v>240</v>
      </c>
      <c r="K250" s="325"/>
      <c r="L250" s="16">
        <f t="shared" si="80"/>
        <v>99600</v>
      </c>
      <c r="M250" s="89">
        <f t="shared" si="69"/>
        <v>0</v>
      </c>
      <c r="N250" s="89">
        <f t="shared" si="70"/>
        <v>0</v>
      </c>
      <c r="O250" s="23">
        <f t="shared" si="71"/>
        <v>0</v>
      </c>
      <c r="P250" s="26"/>
      <c r="Q250" s="8">
        <v>240</v>
      </c>
      <c r="R250" s="8"/>
      <c r="S250" s="16">
        <f t="shared" si="81"/>
        <v>218400</v>
      </c>
      <c r="T250" s="89">
        <f t="shared" si="72"/>
        <v>0</v>
      </c>
      <c r="U250" s="89">
        <f t="shared" si="73"/>
        <v>0</v>
      </c>
      <c r="V250" s="23">
        <f t="shared" si="74"/>
        <v>0</v>
      </c>
      <c r="W250" s="1"/>
    </row>
    <row r="251" spans="1:23" ht="15">
      <c r="A251" s="10">
        <v>241</v>
      </c>
      <c r="B251" s="5" t="s">
        <v>236</v>
      </c>
      <c r="C251" s="9" t="s">
        <v>234</v>
      </c>
      <c r="D251" s="5"/>
      <c r="F251" s="38"/>
      <c r="G251" s="38"/>
      <c r="H251" s="17"/>
      <c r="I251" s="26"/>
      <c r="J251" s="10">
        <v>241</v>
      </c>
      <c r="K251" s="322" t="s">
        <v>225</v>
      </c>
      <c r="L251" s="9">
        <f t="shared" si="80"/>
        <v>101000</v>
      </c>
      <c r="M251" s="294">
        <f t="shared" si="69"/>
        <v>0</v>
      </c>
      <c r="N251" s="294">
        <f t="shared" si="70"/>
        <v>0</v>
      </c>
      <c r="O251" s="4">
        <f t="shared" si="71"/>
        <v>0</v>
      </c>
      <c r="P251" s="26"/>
      <c r="Q251" s="10">
        <v>241</v>
      </c>
      <c r="R251" s="6">
        <v>13</v>
      </c>
      <c r="S251" s="10">
        <f aca="true" t="shared" si="86" ref="S251:S310">S$50+S211</f>
        <v>220200</v>
      </c>
      <c r="T251" s="38">
        <f t="shared" si="72"/>
        <v>0</v>
      </c>
      <c r="U251" s="38">
        <f t="shared" si="73"/>
        <v>0</v>
      </c>
      <c r="V251" s="17">
        <f t="shared" si="74"/>
        <v>0</v>
      </c>
      <c r="W251" s="1"/>
    </row>
    <row r="252" spans="1:23" ht="15">
      <c r="A252" s="10">
        <v>242</v>
      </c>
      <c r="B252" s="6" t="s">
        <v>224</v>
      </c>
      <c r="C252" s="10" t="s">
        <v>237</v>
      </c>
      <c r="D252" s="6"/>
      <c r="G252" s="38"/>
      <c r="H252" s="17"/>
      <c r="I252" s="26"/>
      <c r="J252" s="10">
        <v>242</v>
      </c>
      <c r="K252" s="323" t="s">
        <v>226</v>
      </c>
      <c r="L252" s="10">
        <f t="shared" si="80"/>
        <v>101300</v>
      </c>
      <c r="M252" s="88">
        <f t="shared" si="69"/>
        <v>0</v>
      </c>
      <c r="N252" s="38">
        <f t="shared" si="70"/>
        <v>0</v>
      </c>
      <c r="O252" s="17">
        <f t="shared" si="71"/>
        <v>0</v>
      </c>
      <c r="P252" s="26"/>
      <c r="Q252" s="10">
        <v>242</v>
      </c>
      <c r="R252" s="6"/>
      <c r="S252" s="10">
        <f t="shared" si="86"/>
        <v>221400</v>
      </c>
      <c r="T252" s="88">
        <f t="shared" si="72"/>
        <v>0</v>
      </c>
      <c r="U252" s="38">
        <f t="shared" si="73"/>
        <v>0</v>
      </c>
      <c r="V252" s="17">
        <f t="shared" si="74"/>
        <v>0</v>
      </c>
      <c r="W252" s="1"/>
    </row>
    <row r="253" spans="1:23" ht="14.25">
      <c r="A253" s="10">
        <v>243</v>
      </c>
      <c r="B253" s="6" t="s">
        <v>223</v>
      </c>
      <c r="C253" s="296" t="s">
        <v>233</v>
      </c>
      <c r="D253" s="6"/>
      <c r="H253" s="17"/>
      <c r="I253" s="26"/>
      <c r="J253" s="10">
        <v>243</v>
      </c>
      <c r="K253" s="324">
        <v>1</v>
      </c>
      <c r="L253" s="9">
        <f t="shared" si="80"/>
        <v>102100</v>
      </c>
      <c r="M253" s="102">
        <f t="shared" si="69"/>
        <v>0</v>
      </c>
      <c r="N253" s="102">
        <f t="shared" si="70"/>
        <v>0</v>
      </c>
      <c r="O253" s="4">
        <f t="shared" si="71"/>
        <v>0</v>
      </c>
      <c r="P253" s="26"/>
      <c r="Q253" s="10">
        <v>243</v>
      </c>
      <c r="R253" s="6"/>
      <c r="S253" s="10">
        <f t="shared" si="86"/>
        <v>222400</v>
      </c>
      <c r="T253" s="88">
        <f t="shared" si="72"/>
        <v>0</v>
      </c>
      <c r="U253" s="88">
        <f t="shared" si="73"/>
        <v>0</v>
      </c>
      <c r="V253" s="17">
        <f t="shared" si="74"/>
        <v>0</v>
      </c>
      <c r="W253" s="1"/>
    </row>
    <row r="254" spans="1:23" ht="14.25">
      <c r="A254" s="10">
        <v>244</v>
      </c>
      <c r="B254" s="6" t="s">
        <v>165</v>
      </c>
      <c r="C254" s="296" t="s">
        <v>162</v>
      </c>
      <c r="D254" s="6"/>
      <c r="H254" s="17"/>
      <c r="I254" s="26"/>
      <c r="J254" s="10">
        <v>244</v>
      </c>
      <c r="K254" s="299" t="s">
        <v>235</v>
      </c>
      <c r="L254" s="10">
        <f t="shared" si="80"/>
        <v>102500</v>
      </c>
      <c r="M254" s="88">
        <f t="shared" si="69"/>
        <v>0</v>
      </c>
      <c r="N254" s="88">
        <f t="shared" si="70"/>
        <v>0</v>
      </c>
      <c r="O254" s="17">
        <f t="shared" si="71"/>
        <v>0</v>
      </c>
      <c r="P254" s="26"/>
      <c r="Q254" s="10">
        <v>244</v>
      </c>
      <c r="R254" s="6"/>
      <c r="S254" s="10">
        <f t="shared" si="86"/>
        <v>223400</v>
      </c>
      <c r="T254" s="88">
        <f t="shared" si="72"/>
        <v>0</v>
      </c>
      <c r="U254" s="88">
        <f t="shared" si="73"/>
        <v>0</v>
      </c>
      <c r="V254" s="17">
        <f t="shared" si="74"/>
        <v>0</v>
      </c>
      <c r="W254" s="1"/>
    </row>
    <row r="255" spans="1:23" ht="14.25">
      <c r="A255" s="10">
        <v>245</v>
      </c>
      <c r="B255" s="6" t="s">
        <v>166</v>
      </c>
      <c r="C255" s="10" t="s">
        <v>163</v>
      </c>
      <c r="D255" s="6">
        <f>MAX(IF(E$2&gt;A256,0,E$1*1000-A250*1000/1.1),0)</f>
        <v>0</v>
      </c>
      <c r="E255" s="13">
        <f>ROUND(D255*E$8,0)</f>
        <v>0</v>
      </c>
      <c r="H255" s="17"/>
      <c r="I255" s="26"/>
      <c r="J255" s="10">
        <v>245</v>
      </c>
      <c r="K255" s="299" t="s">
        <v>164</v>
      </c>
      <c r="L255" s="10">
        <f t="shared" si="80"/>
        <v>102900</v>
      </c>
      <c r="M255" s="88">
        <f t="shared" si="69"/>
        <v>0</v>
      </c>
      <c r="N255" s="88">
        <f t="shared" si="70"/>
        <v>0</v>
      </c>
      <c r="O255" s="17">
        <f t="shared" si="71"/>
        <v>0</v>
      </c>
      <c r="P255" s="26"/>
      <c r="Q255" s="10">
        <v>245</v>
      </c>
      <c r="R255" s="6"/>
      <c r="S255" s="10">
        <f t="shared" si="86"/>
        <v>224400</v>
      </c>
      <c r="T255" s="88">
        <f t="shared" si="72"/>
        <v>0</v>
      </c>
      <c r="U255" s="88">
        <f t="shared" si="73"/>
        <v>0</v>
      </c>
      <c r="V255" s="17">
        <f t="shared" si="74"/>
        <v>0</v>
      </c>
      <c r="W255" s="1"/>
    </row>
    <row r="256" spans="1:23" ht="14.25">
      <c r="A256" s="10">
        <v>246</v>
      </c>
      <c r="B256" s="8"/>
      <c r="C256" s="8"/>
      <c r="D256" s="300"/>
      <c r="E256" s="14">
        <f>E250+E255</f>
        <v>144000</v>
      </c>
      <c r="F256" s="89">
        <f>IF(E$2&gt;A250,1,0)</f>
        <v>0</v>
      </c>
      <c r="G256" s="89">
        <f>IF((F256+F257)/2=0.5,1,0)</f>
        <v>0</v>
      </c>
      <c r="H256" s="23">
        <f aca="true" t="shared" si="87" ref="H256:H270">E256*G256</f>
        <v>0</v>
      </c>
      <c r="I256" s="26"/>
      <c r="J256" s="10">
        <v>246</v>
      </c>
      <c r="K256" s="74"/>
      <c r="L256" s="10">
        <f t="shared" si="80"/>
        <v>103300</v>
      </c>
      <c r="M256" s="88">
        <f t="shared" si="69"/>
        <v>0</v>
      </c>
      <c r="N256" s="88">
        <f t="shared" si="70"/>
        <v>0</v>
      </c>
      <c r="O256" s="17">
        <f t="shared" si="71"/>
        <v>0</v>
      </c>
      <c r="P256" s="26"/>
      <c r="Q256" s="10">
        <v>246</v>
      </c>
      <c r="R256" s="6"/>
      <c r="S256" s="10">
        <f t="shared" si="86"/>
        <v>225400</v>
      </c>
      <c r="T256" s="88">
        <f t="shared" si="72"/>
        <v>0</v>
      </c>
      <c r="U256" s="88">
        <f t="shared" si="73"/>
        <v>0</v>
      </c>
      <c r="V256" s="17">
        <f t="shared" si="74"/>
        <v>0</v>
      </c>
      <c r="W256" s="1"/>
    </row>
    <row r="257" spans="1:23" ht="14.25">
      <c r="A257" s="10">
        <v>247</v>
      </c>
      <c r="B257" s="299">
        <v>1</v>
      </c>
      <c r="C257" s="10" t="s">
        <v>229</v>
      </c>
      <c r="D257" s="10"/>
      <c r="E257" s="10">
        <f>E$30+E237</f>
        <v>150200</v>
      </c>
      <c r="F257" s="88">
        <f aca="true" t="shared" si="88" ref="F257:F270">IF(E$2&gt;A256,1,0)</f>
        <v>0</v>
      </c>
      <c r="G257" s="88">
        <f aca="true" t="shared" si="89" ref="G257:G269">IF((F257+F258)/2=0.5,1,0)</f>
        <v>0</v>
      </c>
      <c r="H257" s="17">
        <f t="shared" si="87"/>
        <v>0</v>
      </c>
      <c r="I257" s="26"/>
      <c r="J257" s="10">
        <v>247</v>
      </c>
      <c r="K257" s="74"/>
      <c r="L257" s="10">
        <f t="shared" si="80"/>
        <v>103700</v>
      </c>
      <c r="M257" s="88">
        <f t="shared" si="69"/>
        <v>0</v>
      </c>
      <c r="N257" s="88">
        <f t="shared" si="70"/>
        <v>0</v>
      </c>
      <c r="O257" s="17">
        <f t="shared" si="71"/>
        <v>0</v>
      </c>
      <c r="P257" s="26"/>
      <c r="Q257" s="10">
        <v>247</v>
      </c>
      <c r="R257" s="6"/>
      <c r="S257" s="10">
        <f t="shared" si="86"/>
        <v>226200</v>
      </c>
      <c r="T257" s="88">
        <f t="shared" si="72"/>
        <v>0</v>
      </c>
      <c r="U257" s="88">
        <f t="shared" si="73"/>
        <v>0</v>
      </c>
      <c r="V257" s="17">
        <f t="shared" si="74"/>
        <v>0</v>
      </c>
      <c r="W257" s="1"/>
    </row>
    <row r="258" spans="1:23" ht="14.25">
      <c r="A258" s="10">
        <v>248</v>
      </c>
      <c r="B258" s="6" t="s">
        <v>235</v>
      </c>
      <c r="C258" s="10" t="s">
        <v>230</v>
      </c>
      <c r="D258" s="10"/>
      <c r="E258" s="10">
        <f aca="true" t="shared" si="90" ref="E258:E270">E$30+E238</f>
        <v>150800</v>
      </c>
      <c r="F258" s="88">
        <f t="shared" si="88"/>
        <v>0</v>
      </c>
      <c r="G258" s="88">
        <f t="shared" si="89"/>
        <v>0</v>
      </c>
      <c r="H258" s="17">
        <f t="shared" si="87"/>
        <v>0</v>
      </c>
      <c r="I258" s="26"/>
      <c r="J258" s="10">
        <v>248</v>
      </c>
      <c r="K258" s="74"/>
      <c r="L258" s="10">
        <f t="shared" si="80"/>
        <v>104100</v>
      </c>
      <c r="M258" s="88">
        <f t="shared" si="69"/>
        <v>0</v>
      </c>
      <c r="N258" s="88">
        <f t="shared" si="70"/>
        <v>0</v>
      </c>
      <c r="O258" s="17">
        <f t="shared" si="71"/>
        <v>0</v>
      </c>
      <c r="P258" s="26"/>
      <c r="Q258" s="10">
        <v>248</v>
      </c>
      <c r="R258" s="6"/>
      <c r="S258" s="10">
        <f t="shared" si="86"/>
        <v>227000</v>
      </c>
      <c r="T258" s="88">
        <f t="shared" si="72"/>
        <v>0</v>
      </c>
      <c r="U258" s="88">
        <f t="shared" si="73"/>
        <v>0</v>
      </c>
      <c r="V258" s="17">
        <f t="shared" si="74"/>
        <v>0</v>
      </c>
      <c r="W258" s="1"/>
    </row>
    <row r="259" spans="1:23" ht="14.25">
      <c r="A259" s="10">
        <v>249</v>
      </c>
      <c r="B259" s="6" t="s">
        <v>164</v>
      </c>
      <c r="C259" s="10" t="s">
        <v>228</v>
      </c>
      <c r="D259" s="10"/>
      <c r="E259" s="10">
        <f t="shared" si="90"/>
        <v>151400</v>
      </c>
      <c r="F259" s="88">
        <f t="shared" si="88"/>
        <v>0</v>
      </c>
      <c r="G259" s="88">
        <f t="shared" si="89"/>
        <v>0</v>
      </c>
      <c r="H259" s="17">
        <f t="shared" si="87"/>
        <v>0</v>
      </c>
      <c r="I259" s="26"/>
      <c r="J259" s="10">
        <v>249</v>
      </c>
      <c r="K259" s="74"/>
      <c r="L259" s="10">
        <f t="shared" si="80"/>
        <v>104500</v>
      </c>
      <c r="M259" s="88">
        <f t="shared" si="69"/>
        <v>0</v>
      </c>
      <c r="N259" s="88">
        <f t="shared" si="70"/>
        <v>0</v>
      </c>
      <c r="O259" s="17">
        <f t="shared" si="71"/>
        <v>0</v>
      </c>
      <c r="P259" s="26"/>
      <c r="Q259" s="10">
        <v>249</v>
      </c>
      <c r="R259" s="6"/>
      <c r="S259" s="10">
        <f t="shared" si="86"/>
        <v>227800</v>
      </c>
      <c r="T259" s="88">
        <f t="shared" si="72"/>
        <v>0</v>
      </c>
      <c r="U259" s="88">
        <f t="shared" si="73"/>
        <v>0</v>
      </c>
      <c r="V259" s="17">
        <f t="shared" si="74"/>
        <v>0</v>
      </c>
      <c r="W259" s="1"/>
    </row>
    <row r="260" spans="1:23" ht="14.25">
      <c r="A260" s="10">
        <v>250</v>
      </c>
      <c r="B260" s="6"/>
      <c r="C260" s="10"/>
      <c r="D260" s="10"/>
      <c r="E260" s="10">
        <f t="shared" si="90"/>
        <v>152000</v>
      </c>
      <c r="F260" s="88">
        <f t="shared" si="88"/>
        <v>0</v>
      </c>
      <c r="G260" s="88">
        <f t="shared" si="89"/>
        <v>0</v>
      </c>
      <c r="H260" s="17">
        <f t="shared" si="87"/>
        <v>0</v>
      </c>
      <c r="I260" s="26"/>
      <c r="J260" s="10">
        <v>250</v>
      </c>
      <c r="K260" s="74"/>
      <c r="L260" s="10">
        <f t="shared" si="80"/>
        <v>104900</v>
      </c>
      <c r="M260" s="88">
        <f t="shared" si="69"/>
        <v>0</v>
      </c>
      <c r="N260" s="88">
        <f t="shared" si="70"/>
        <v>0</v>
      </c>
      <c r="O260" s="17">
        <f t="shared" si="71"/>
        <v>0</v>
      </c>
      <c r="P260" s="26"/>
      <c r="Q260" s="10">
        <v>250</v>
      </c>
      <c r="R260" s="6"/>
      <c r="S260" s="10">
        <f t="shared" si="86"/>
        <v>228600</v>
      </c>
      <c r="T260" s="88">
        <f t="shared" si="72"/>
        <v>0</v>
      </c>
      <c r="U260" s="88">
        <f t="shared" si="73"/>
        <v>0</v>
      </c>
      <c r="V260" s="17">
        <f t="shared" si="74"/>
        <v>0</v>
      </c>
      <c r="W260" s="1"/>
    </row>
    <row r="261" spans="1:23" ht="14.25">
      <c r="A261" s="10">
        <v>251</v>
      </c>
      <c r="B261" s="6"/>
      <c r="C261" s="10"/>
      <c r="D261" s="10"/>
      <c r="E261" s="10">
        <f t="shared" si="90"/>
        <v>152400</v>
      </c>
      <c r="F261" s="88">
        <f t="shared" si="88"/>
        <v>0</v>
      </c>
      <c r="G261" s="88">
        <f t="shared" si="89"/>
        <v>0</v>
      </c>
      <c r="H261" s="17">
        <f t="shared" si="87"/>
        <v>0</v>
      </c>
      <c r="I261" s="26"/>
      <c r="J261" s="10">
        <v>251</v>
      </c>
      <c r="K261" s="74"/>
      <c r="L261" s="10">
        <f t="shared" si="80"/>
        <v>105200</v>
      </c>
      <c r="M261" s="88">
        <f t="shared" si="69"/>
        <v>0</v>
      </c>
      <c r="N261" s="88">
        <f t="shared" si="70"/>
        <v>0</v>
      </c>
      <c r="O261" s="17">
        <f t="shared" si="71"/>
        <v>0</v>
      </c>
      <c r="P261" s="26"/>
      <c r="Q261" s="10">
        <v>251</v>
      </c>
      <c r="R261" s="6"/>
      <c r="S261" s="10">
        <f t="shared" si="86"/>
        <v>229400</v>
      </c>
      <c r="T261" s="88">
        <f t="shared" si="72"/>
        <v>0</v>
      </c>
      <c r="U261" s="88">
        <f t="shared" si="73"/>
        <v>0</v>
      </c>
      <c r="V261" s="17">
        <f t="shared" si="74"/>
        <v>0</v>
      </c>
      <c r="W261" s="1"/>
    </row>
    <row r="262" spans="1:23" ht="14.25">
      <c r="A262" s="10">
        <v>252</v>
      </c>
      <c r="B262" s="6"/>
      <c r="C262" s="10"/>
      <c r="D262" s="10"/>
      <c r="E262" s="10">
        <f t="shared" si="90"/>
        <v>152800</v>
      </c>
      <c r="F262" s="88">
        <f t="shared" si="88"/>
        <v>0</v>
      </c>
      <c r="G262" s="88">
        <f t="shared" si="89"/>
        <v>0</v>
      </c>
      <c r="H262" s="17">
        <f t="shared" si="87"/>
        <v>0</v>
      </c>
      <c r="I262" s="26"/>
      <c r="J262" s="10">
        <v>252</v>
      </c>
      <c r="K262" s="74"/>
      <c r="L262" s="10">
        <f t="shared" si="80"/>
        <v>105500</v>
      </c>
      <c r="M262" s="88">
        <f t="shared" si="69"/>
        <v>0</v>
      </c>
      <c r="N262" s="88">
        <f t="shared" si="70"/>
        <v>0</v>
      </c>
      <c r="O262" s="17">
        <f t="shared" si="71"/>
        <v>0</v>
      </c>
      <c r="P262" s="26"/>
      <c r="Q262" s="10">
        <v>252</v>
      </c>
      <c r="R262" s="6"/>
      <c r="S262" s="10">
        <f t="shared" si="86"/>
        <v>230200</v>
      </c>
      <c r="T262" s="88">
        <f t="shared" si="72"/>
        <v>0</v>
      </c>
      <c r="U262" s="88">
        <f t="shared" si="73"/>
        <v>0</v>
      </c>
      <c r="V262" s="17">
        <f t="shared" si="74"/>
        <v>0</v>
      </c>
      <c r="W262" s="1"/>
    </row>
    <row r="263" spans="1:23" ht="14.25">
      <c r="A263" s="10">
        <v>253</v>
      </c>
      <c r="B263" s="6"/>
      <c r="C263" s="10"/>
      <c r="D263" s="10"/>
      <c r="E263" s="10">
        <f t="shared" si="90"/>
        <v>153200</v>
      </c>
      <c r="F263" s="88">
        <f t="shared" si="88"/>
        <v>0</v>
      </c>
      <c r="G263" s="88">
        <f t="shared" si="89"/>
        <v>0</v>
      </c>
      <c r="H263" s="17">
        <f t="shared" si="87"/>
        <v>0</v>
      </c>
      <c r="I263" s="26"/>
      <c r="J263" s="10">
        <v>253</v>
      </c>
      <c r="K263" s="74"/>
      <c r="L263" s="10">
        <f t="shared" si="80"/>
        <v>105800</v>
      </c>
      <c r="M263" s="88">
        <f t="shared" si="69"/>
        <v>0</v>
      </c>
      <c r="N263" s="88">
        <f t="shared" si="70"/>
        <v>0</v>
      </c>
      <c r="O263" s="17">
        <f t="shared" si="71"/>
        <v>0</v>
      </c>
      <c r="P263" s="26"/>
      <c r="Q263" s="10">
        <v>253</v>
      </c>
      <c r="R263" s="6"/>
      <c r="S263" s="10">
        <f t="shared" si="86"/>
        <v>231000</v>
      </c>
      <c r="T263" s="88">
        <f t="shared" si="72"/>
        <v>0</v>
      </c>
      <c r="U263" s="88">
        <f t="shared" si="73"/>
        <v>0</v>
      </c>
      <c r="V263" s="17">
        <f t="shared" si="74"/>
        <v>0</v>
      </c>
      <c r="W263" s="1"/>
    </row>
    <row r="264" spans="1:23" ht="14.25">
      <c r="A264" s="10">
        <v>254</v>
      </c>
      <c r="B264" s="6"/>
      <c r="C264" s="10"/>
      <c r="D264" s="10"/>
      <c r="E264" s="10">
        <f t="shared" si="90"/>
        <v>153600</v>
      </c>
      <c r="F264" s="88">
        <f t="shared" si="88"/>
        <v>0</v>
      </c>
      <c r="G264" s="88">
        <f t="shared" si="89"/>
        <v>0</v>
      </c>
      <c r="H264" s="17">
        <f t="shared" si="87"/>
        <v>0</v>
      </c>
      <c r="I264" s="26"/>
      <c r="J264" s="10">
        <v>254</v>
      </c>
      <c r="K264" s="74"/>
      <c r="L264" s="10">
        <f t="shared" si="80"/>
        <v>106100</v>
      </c>
      <c r="M264" s="88">
        <f t="shared" si="69"/>
        <v>0</v>
      </c>
      <c r="N264" s="88">
        <f t="shared" si="70"/>
        <v>0</v>
      </c>
      <c r="O264" s="17">
        <f t="shared" si="71"/>
        <v>0</v>
      </c>
      <c r="P264" s="26"/>
      <c r="Q264" s="10">
        <v>254</v>
      </c>
      <c r="R264" s="6"/>
      <c r="S264" s="10">
        <f t="shared" si="86"/>
        <v>231800</v>
      </c>
      <c r="T264" s="88">
        <f t="shared" si="72"/>
        <v>0</v>
      </c>
      <c r="U264" s="88">
        <f t="shared" si="73"/>
        <v>0</v>
      </c>
      <c r="V264" s="17">
        <f t="shared" si="74"/>
        <v>0</v>
      </c>
      <c r="W264" s="1"/>
    </row>
    <row r="265" spans="1:23" ht="14.25">
      <c r="A265" s="10">
        <v>255</v>
      </c>
      <c r="B265" s="6"/>
      <c r="C265" s="10"/>
      <c r="D265" s="10"/>
      <c r="E265" s="10">
        <f t="shared" si="90"/>
        <v>154000</v>
      </c>
      <c r="F265" s="88">
        <f t="shared" si="88"/>
        <v>0</v>
      </c>
      <c r="G265" s="88">
        <f t="shared" si="89"/>
        <v>0</v>
      </c>
      <c r="H265" s="17">
        <f t="shared" si="87"/>
        <v>0</v>
      </c>
      <c r="I265" s="26"/>
      <c r="J265" s="10">
        <v>255</v>
      </c>
      <c r="K265" s="74"/>
      <c r="L265" s="10">
        <f t="shared" si="80"/>
        <v>106400</v>
      </c>
      <c r="M265" s="88">
        <f t="shared" si="69"/>
        <v>0</v>
      </c>
      <c r="N265" s="88">
        <f t="shared" si="70"/>
        <v>0</v>
      </c>
      <c r="O265" s="17">
        <f t="shared" si="71"/>
        <v>0</v>
      </c>
      <c r="P265" s="26"/>
      <c r="Q265" s="10">
        <v>255</v>
      </c>
      <c r="R265" s="6"/>
      <c r="S265" s="10">
        <f t="shared" si="86"/>
        <v>232600</v>
      </c>
      <c r="T265" s="88">
        <f t="shared" si="72"/>
        <v>0</v>
      </c>
      <c r="U265" s="88">
        <f t="shared" si="73"/>
        <v>0</v>
      </c>
      <c r="V265" s="17">
        <f t="shared" si="74"/>
        <v>0</v>
      </c>
      <c r="W265" s="1"/>
    </row>
    <row r="266" spans="1:23" ht="14.25">
      <c r="A266" s="10">
        <v>256</v>
      </c>
      <c r="B266" s="6"/>
      <c r="C266" s="10"/>
      <c r="D266" s="10"/>
      <c r="E266" s="10">
        <f t="shared" si="90"/>
        <v>154400</v>
      </c>
      <c r="F266" s="88">
        <f t="shared" si="88"/>
        <v>0</v>
      </c>
      <c r="G266" s="88">
        <f t="shared" si="89"/>
        <v>0</v>
      </c>
      <c r="H266" s="17">
        <f t="shared" si="87"/>
        <v>0</v>
      </c>
      <c r="I266" s="26"/>
      <c r="J266" s="10">
        <v>256</v>
      </c>
      <c r="K266" s="74"/>
      <c r="L266" s="10">
        <f t="shared" si="80"/>
        <v>106700</v>
      </c>
      <c r="M266" s="88">
        <f t="shared" si="69"/>
        <v>0</v>
      </c>
      <c r="N266" s="88">
        <f t="shared" si="70"/>
        <v>0</v>
      </c>
      <c r="O266" s="17">
        <f t="shared" si="71"/>
        <v>0</v>
      </c>
      <c r="P266" s="26"/>
      <c r="Q266" s="10">
        <v>256</v>
      </c>
      <c r="R266" s="6"/>
      <c r="S266" s="10">
        <f t="shared" si="86"/>
        <v>233400</v>
      </c>
      <c r="T266" s="88">
        <f t="shared" si="72"/>
        <v>0</v>
      </c>
      <c r="U266" s="88">
        <f t="shared" si="73"/>
        <v>0</v>
      </c>
      <c r="V266" s="17">
        <f t="shared" si="74"/>
        <v>0</v>
      </c>
      <c r="W266" s="1"/>
    </row>
    <row r="267" spans="1:23" ht="14.25">
      <c r="A267" s="10">
        <v>257</v>
      </c>
      <c r="B267" s="6"/>
      <c r="C267" s="10"/>
      <c r="D267" s="10"/>
      <c r="E267" s="10">
        <f t="shared" si="90"/>
        <v>154800</v>
      </c>
      <c r="F267" s="88">
        <f t="shared" si="88"/>
        <v>0</v>
      </c>
      <c r="G267" s="88">
        <f t="shared" si="89"/>
        <v>0</v>
      </c>
      <c r="H267" s="17">
        <f t="shared" si="87"/>
        <v>0</v>
      </c>
      <c r="I267" s="26"/>
      <c r="J267" s="10">
        <v>257</v>
      </c>
      <c r="K267" s="74"/>
      <c r="L267" s="10">
        <f t="shared" si="80"/>
        <v>107000</v>
      </c>
      <c r="M267" s="88">
        <f aca="true" t="shared" si="91" ref="M267:M310">IF(E$2&gt;J266,1,0)</f>
        <v>0</v>
      </c>
      <c r="N267" s="88">
        <f aca="true" t="shared" si="92" ref="N267:N310">IF((M267+M268)/2=0.5,1,0)</f>
        <v>0</v>
      </c>
      <c r="O267" s="17">
        <f aca="true" t="shared" si="93" ref="O267:O310">L267*N267</f>
        <v>0</v>
      </c>
      <c r="P267" s="26"/>
      <c r="Q267" s="10">
        <v>257</v>
      </c>
      <c r="R267" s="6"/>
      <c r="S267" s="10">
        <f t="shared" si="86"/>
        <v>234200</v>
      </c>
      <c r="T267" s="88">
        <f aca="true" t="shared" si="94" ref="T267:T310">IF(E$2&gt;Q266,1,0)</f>
        <v>0</v>
      </c>
      <c r="U267" s="88">
        <f aca="true" t="shared" si="95" ref="U267:U310">IF((T267+T268)/2=0.5,1,0)</f>
        <v>0</v>
      </c>
      <c r="V267" s="17">
        <f aca="true" t="shared" si="96" ref="V267:V310">S267*U267</f>
        <v>0</v>
      </c>
      <c r="W267" s="1"/>
    </row>
    <row r="268" spans="1:23" ht="14.25">
      <c r="A268" s="10">
        <v>258</v>
      </c>
      <c r="B268" s="6"/>
      <c r="C268" s="10"/>
      <c r="D268" s="10"/>
      <c r="E268" s="10">
        <f t="shared" si="90"/>
        <v>155200</v>
      </c>
      <c r="F268" s="88">
        <f t="shared" si="88"/>
        <v>0</v>
      </c>
      <c r="G268" s="88">
        <f t="shared" si="89"/>
        <v>0</v>
      </c>
      <c r="H268" s="17">
        <f t="shared" si="87"/>
        <v>0</v>
      </c>
      <c r="I268" s="26"/>
      <c r="J268" s="10">
        <v>258</v>
      </c>
      <c r="K268" s="74"/>
      <c r="L268" s="10">
        <f t="shared" si="80"/>
        <v>107300</v>
      </c>
      <c r="M268" s="88">
        <f t="shared" si="91"/>
        <v>0</v>
      </c>
      <c r="N268" s="88">
        <f t="shared" si="92"/>
        <v>0</v>
      </c>
      <c r="O268" s="17">
        <f t="shared" si="93"/>
        <v>0</v>
      </c>
      <c r="P268" s="26"/>
      <c r="Q268" s="10">
        <v>258</v>
      </c>
      <c r="R268" s="6"/>
      <c r="S268" s="10">
        <f t="shared" si="86"/>
        <v>235000</v>
      </c>
      <c r="T268" s="88">
        <f t="shared" si="94"/>
        <v>0</v>
      </c>
      <c r="U268" s="88">
        <f t="shared" si="95"/>
        <v>0</v>
      </c>
      <c r="V268" s="17">
        <f t="shared" si="96"/>
        <v>0</v>
      </c>
      <c r="W268" s="1"/>
    </row>
    <row r="269" spans="1:23" ht="14.25">
      <c r="A269" s="10">
        <v>259</v>
      </c>
      <c r="B269" s="6"/>
      <c r="C269" s="10"/>
      <c r="D269" s="10"/>
      <c r="E269" s="10">
        <f t="shared" si="90"/>
        <v>155600</v>
      </c>
      <c r="F269" s="88">
        <f t="shared" si="88"/>
        <v>0</v>
      </c>
      <c r="G269" s="88">
        <f t="shared" si="89"/>
        <v>0</v>
      </c>
      <c r="H269" s="17">
        <f t="shared" si="87"/>
        <v>0</v>
      </c>
      <c r="I269" s="26"/>
      <c r="J269" s="10">
        <v>259</v>
      </c>
      <c r="K269" s="74"/>
      <c r="L269" s="10">
        <f t="shared" si="80"/>
        <v>107600</v>
      </c>
      <c r="M269" s="88">
        <f t="shared" si="91"/>
        <v>0</v>
      </c>
      <c r="N269" s="88">
        <f t="shared" si="92"/>
        <v>0</v>
      </c>
      <c r="O269" s="17">
        <f t="shared" si="93"/>
        <v>0</v>
      </c>
      <c r="P269" s="26"/>
      <c r="Q269" s="10">
        <v>259</v>
      </c>
      <c r="R269" s="6"/>
      <c r="S269" s="10">
        <f t="shared" si="86"/>
        <v>235800</v>
      </c>
      <c r="T269" s="88">
        <f t="shared" si="94"/>
        <v>0</v>
      </c>
      <c r="U269" s="88">
        <f t="shared" si="95"/>
        <v>0</v>
      </c>
      <c r="V269" s="17">
        <f t="shared" si="96"/>
        <v>0</v>
      </c>
      <c r="W269" s="1"/>
    </row>
    <row r="270" spans="1:23" ht="14.25">
      <c r="A270" s="8">
        <v>260</v>
      </c>
      <c r="B270" s="8"/>
      <c r="C270" s="16"/>
      <c r="D270" s="16"/>
      <c r="E270" s="16">
        <f t="shared" si="90"/>
        <v>156000</v>
      </c>
      <c r="F270" s="89">
        <f t="shared" si="88"/>
        <v>0</v>
      </c>
      <c r="G270" s="89">
        <f>IF((F270+F276)/2=0.5,1,0)</f>
        <v>0</v>
      </c>
      <c r="H270" s="23">
        <f t="shared" si="87"/>
        <v>0</v>
      </c>
      <c r="I270" s="26"/>
      <c r="J270" s="8">
        <v>260</v>
      </c>
      <c r="K270" s="325"/>
      <c r="L270" s="16">
        <f t="shared" si="80"/>
        <v>107900</v>
      </c>
      <c r="M270" s="89">
        <f t="shared" si="91"/>
        <v>0</v>
      </c>
      <c r="N270" s="89">
        <f t="shared" si="92"/>
        <v>0</v>
      </c>
      <c r="O270" s="23">
        <f t="shared" si="93"/>
        <v>0</v>
      </c>
      <c r="P270" s="26"/>
      <c r="Q270" s="8">
        <v>260</v>
      </c>
      <c r="R270" s="8"/>
      <c r="S270" s="16">
        <f t="shared" si="86"/>
        <v>236600</v>
      </c>
      <c r="T270" s="89">
        <f t="shared" si="94"/>
        <v>0</v>
      </c>
      <c r="U270" s="89">
        <f t="shared" si="95"/>
        <v>0</v>
      </c>
      <c r="V270" s="23">
        <f t="shared" si="96"/>
        <v>0</v>
      </c>
      <c r="W270" s="1"/>
    </row>
    <row r="271" spans="1:23" ht="15">
      <c r="A271" s="10">
        <v>261</v>
      </c>
      <c r="B271" s="5" t="s">
        <v>236</v>
      </c>
      <c r="C271" s="9" t="s">
        <v>234</v>
      </c>
      <c r="D271" s="5"/>
      <c r="F271" s="38"/>
      <c r="G271" s="38"/>
      <c r="H271" s="17"/>
      <c r="I271" s="26"/>
      <c r="J271" s="10">
        <v>261</v>
      </c>
      <c r="K271" s="322" t="s">
        <v>225</v>
      </c>
      <c r="L271" s="9">
        <f t="shared" si="80"/>
        <v>109300</v>
      </c>
      <c r="M271" s="294">
        <f t="shared" si="91"/>
        <v>0</v>
      </c>
      <c r="N271" s="294">
        <f t="shared" si="92"/>
        <v>0</v>
      </c>
      <c r="O271" s="4">
        <f t="shared" si="93"/>
        <v>0</v>
      </c>
      <c r="P271" s="26"/>
      <c r="Q271" s="10">
        <v>261</v>
      </c>
      <c r="R271" s="6">
        <v>14</v>
      </c>
      <c r="S271" s="10">
        <f t="shared" si="86"/>
        <v>238400</v>
      </c>
      <c r="T271" s="38">
        <f t="shared" si="94"/>
        <v>0</v>
      </c>
      <c r="U271" s="38">
        <f t="shared" si="95"/>
        <v>0</v>
      </c>
      <c r="V271" s="17">
        <f t="shared" si="96"/>
        <v>0</v>
      </c>
      <c r="W271" s="1"/>
    </row>
    <row r="272" spans="1:23" ht="15">
      <c r="A272" s="10">
        <v>262</v>
      </c>
      <c r="B272" s="6" t="s">
        <v>224</v>
      </c>
      <c r="C272" s="10" t="s">
        <v>237</v>
      </c>
      <c r="D272" s="6"/>
      <c r="G272" s="38"/>
      <c r="H272" s="17"/>
      <c r="I272" s="26"/>
      <c r="J272" s="10">
        <v>262</v>
      </c>
      <c r="K272" s="323" t="s">
        <v>226</v>
      </c>
      <c r="L272" s="10">
        <f t="shared" si="80"/>
        <v>109600</v>
      </c>
      <c r="M272" s="88">
        <f t="shared" si="91"/>
        <v>0</v>
      </c>
      <c r="N272" s="38">
        <f t="shared" si="92"/>
        <v>0</v>
      </c>
      <c r="O272" s="17">
        <f t="shared" si="93"/>
        <v>0</v>
      </c>
      <c r="P272" s="26"/>
      <c r="Q272" s="10">
        <v>262</v>
      </c>
      <c r="R272" s="6"/>
      <c r="S272" s="10">
        <f t="shared" si="86"/>
        <v>239600</v>
      </c>
      <c r="T272" s="88">
        <f t="shared" si="94"/>
        <v>0</v>
      </c>
      <c r="U272" s="38">
        <f t="shared" si="95"/>
        <v>0</v>
      </c>
      <c r="V272" s="17">
        <f t="shared" si="96"/>
        <v>0</v>
      </c>
      <c r="W272" s="1"/>
    </row>
    <row r="273" spans="1:23" ht="14.25">
      <c r="A273" s="10">
        <v>263</v>
      </c>
      <c r="B273" s="6" t="s">
        <v>223</v>
      </c>
      <c r="C273" s="296" t="s">
        <v>233</v>
      </c>
      <c r="D273" s="6"/>
      <c r="H273" s="17"/>
      <c r="I273" s="26"/>
      <c r="J273" s="10">
        <v>263</v>
      </c>
      <c r="K273" s="324">
        <v>1</v>
      </c>
      <c r="L273" s="9">
        <f t="shared" si="80"/>
        <v>110400</v>
      </c>
      <c r="M273" s="102">
        <f t="shared" si="91"/>
        <v>0</v>
      </c>
      <c r="N273" s="102">
        <f t="shared" si="92"/>
        <v>0</v>
      </c>
      <c r="O273" s="4">
        <f t="shared" si="93"/>
        <v>0</v>
      </c>
      <c r="P273" s="26"/>
      <c r="Q273" s="10">
        <v>263</v>
      </c>
      <c r="R273" s="6"/>
      <c r="S273" s="10">
        <f t="shared" si="86"/>
        <v>240600</v>
      </c>
      <c r="T273" s="88">
        <f t="shared" si="94"/>
        <v>0</v>
      </c>
      <c r="U273" s="88">
        <f t="shared" si="95"/>
        <v>0</v>
      </c>
      <c r="V273" s="17">
        <f t="shared" si="96"/>
        <v>0</v>
      </c>
      <c r="W273" s="1"/>
    </row>
    <row r="274" spans="1:23" ht="14.25">
      <c r="A274" s="10">
        <v>264</v>
      </c>
      <c r="B274" s="6" t="s">
        <v>165</v>
      </c>
      <c r="C274" s="296" t="s">
        <v>162</v>
      </c>
      <c r="D274" s="6"/>
      <c r="H274" s="17"/>
      <c r="I274" s="26"/>
      <c r="J274" s="10">
        <v>264</v>
      </c>
      <c r="K274" s="299" t="s">
        <v>235</v>
      </c>
      <c r="L274" s="10">
        <f t="shared" si="80"/>
        <v>110800</v>
      </c>
      <c r="M274" s="88">
        <f t="shared" si="91"/>
        <v>0</v>
      </c>
      <c r="N274" s="88">
        <f t="shared" si="92"/>
        <v>0</v>
      </c>
      <c r="O274" s="17">
        <f t="shared" si="93"/>
        <v>0</v>
      </c>
      <c r="P274" s="26"/>
      <c r="Q274" s="10">
        <v>264</v>
      </c>
      <c r="R274" s="6"/>
      <c r="S274" s="10">
        <f t="shared" si="86"/>
        <v>241600</v>
      </c>
      <c r="T274" s="88">
        <f t="shared" si="94"/>
        <v>0</v>
      </c>
      <c r="U274" s="88">
        <f t="shared" si="95"/>
        <v>0</v>
      </c>
      <c r="V274" s="17">
        <f t="shared" si="96"/>
        <v>0</v>
      </c>
      <c r="W274" s="1"/>
    </row>
    <row r="275" spans="1:23" ht="14.25">
      <c r="A275" s="10">
        <v>265</v>
      </c>
      <c r="B275" s="6" t="s">
        <v>166</v>
      </c>
      <c r="C275" s="10" t="s">
        <v>163</v>
      </c>
      <c r="D275" s="6">
        <f>MAX(IF(E$2&gt;A276,0,E$1*1000-A270*1000/1.1),0)</f>
        <v>0</v>
      </c>
      <c r="E275" s="13">
        <f>ROUND(D275*E$8,0)</f>
        <v>0</v>
      </c>
      <c r="H275" s="17"/>
      <c r="I275" s="26"/>
      <c r="J275" s="10">
        <v>265</v>
      </c>
      <c r="K275" s="299" t="s">
        <v>164</v>
      </c>
      <c r="L275" s="10">
        <f t="shared" si="80"/>
        <v>111200</v>
      </c>
      <c r="M275" s="88">
        <f t="shared" si="91"/>
        <v>0</v>
      </c>
      <c r="N275" s="88">
        <f t="shared" si="92"/>
        <v>0</v>
      </c>
      <c r="O275" s="17">
        <f t="shared" si="93"/>
        <v>0</v>
      </c>
      <c r="P275" s="26"/>
      <c r="Q275" s="10">
        <v>265</v>
      </c>
      <c r="R275" s="6"/>
      <c r="S275" s="10">
        <f t="shared" si="86"/>
        <v>242600</v>
      </c>
      <c r="T275" s="88">
        <f t="shared" si="94"/>
        <v>0</v>
      </c>
      <c r="U275" s="88">
        <f t="shared" si="95"/>
        <v>0</v>
      </c>
      <c r="V275" s="17">
        <f t="shared" si="96"/>
        <v>0</v>
      </c>
      <c r="W275" s="1"/>
    </row>
    <row r="276" spans="1:23" ht="14.25">
      <c r="A276" s="10">
        <v>266</v>
      </c>
      <c r="B276" s="8"/>
      <c r="C276" s="8"/>
      <c r="D276" s="300"/>
      <c r="E276" s="14">
        <f>E270+E275</f>
        <v>156000</v>
      </c>
      <c r="F276" s="89">
        <f>IF(E$2&gt;A270,1,0)</f>
        <v>0</v>
      </c>
      <c r="G276" s="89">
        <f>IF((F276+F277)/2=0.5,1,0)</f>
        <v>0</v>
      </c>
      <c r="H276" s="23">
        <f aca="true" t="shared" si="97" ref="H276:H290">E276*G276</f>
        <v>0</v>
      </c>
      <c r="I276" s="26"/>
      <c r="J276" s="10">
        <v>266</v>
      </c>
      <c r="K276" s="74"/>
      <c r="L276" s="10">
        <f t="shared" si="80"/>
        <v>111600</v>
      </c>
      <c r="M276" s="88">
        <f t="shared" si="91"/>
        <v>0</v>
      </c>
      <c r="N276" s="88">
        <f t="shared" si="92"/>
        <v>0</v>
      </c>
      <c r="O276" s="17">
        <f t="shared" si="93"/>
        <v>0</v>
      </c>
      <c r="P276" s="26"/>
      <c r="Q276" s="10">
        <v>266</v>
      </c>
      <c r="R276" s="6"/>
      <c r="S276" s="10">
        <f t="shared" si="86"/>
        <v>243600</v>
      </c>
      <c r="T276" s="88">
        <f t="shared" si="94"/>
        <v>0</v>
      </c>
      <c r="U276" s="88">
        <f t="shared" si="95"/>
        <v>0</v>
      </c>
      <c r="V276" s="17">
        <f t="shared" si="96"/>
        <v>0</v>
      </c>
      <c r="W276" s="1"/>
    </row>
    <row r="277" spans="1:23" ht="14.25">
      <c r="A277" s="10">
        <v>267</v>
      </c>
      <c r="B277" s="299">
        <v>1</v>
      </c>
      <c r="C277" s="10" t="s">
        <v>229</v>
      </c>
      <c r="D277" s="10"/>
      <c r="E277" s="10">
        <f>E$30+E257</f>
        <v>162200</v>
      </c>
      <c r="F277" s="88">
        <f aca="true" t="shared" si="98" ref="F277:F290">IF(E$2&gt;A276,1,0)</f>
        <v>0</v>
      </c>
      <c r="G277" s="88">
        <f aca="true" t="shared" si="99" ref="G277:G289">IF((F277+F278)/2=0.5,1,0)</f>
        <v>0</v>
      </c>
      <c r="H277" s="17">
        <f t="shared" si="97"/>
        <v>0</v>
      </c>
      <c r="I277" s="26"/>
      <c r="J277" s="10">
        <v>267</v>
      </c>
      <c r="K277" s="74"/>
      <c r="L277" s="10">
        <f t="shared" si="80"/>
        <v>112000</v>
      </c>
      <c r="M277" s="88">
        <f t="shared" si="91"/>
        <v>0</v>
      </c>
      <c r="N277" s="88">
        <f t="shared" si="92"/>
        <v>0</v>
      </c>
      <c r="O277" s="17">
        <f t="shared" si="93"/>
        <v>0</v>
      </c>
      <c r="P277" s="26"/>
      <c r="Q277" s="10">
        <v>267</v>
      </c>
      <c r="R277" s="6"/>
      <c r="S277" s="10">
        <f t="shared" si="86"/>
        <v>244400</v>
      </c>
      <c r="T277" s="88">
        <f t="shared" si="94"/>
        <v>0</v>
      </c>
      <c r="U277" s="88">
        <f t="shared" si="95"/>
        <v>0</v>
      </c>
      <c r="V277" s="17">
        <f t="shared" si="96"/>
        <v>0</v>
      </c>
      <c r="W277" s="1"/>
    </row>
    <row r="278" spans="1:23" ht="14.25">
      <c r="A278" s="10">
        <v>268</v>
      </c>
      <c r="B278" s="6" t="s">
        <v>235</v>
      </c>
      <c r="C278" s="10" t="s">
        <v>230</v>
      </c>
      <c r="D278" s="10"/>
      <c r="E278" s="10">
        <f aca="true" t="shared" si="100" ref="E278:E290">E$30+E258</f>
        <v>162800</v>
      </c>
      <c r="F278" s="88">
        <f t="shared" si="98"/>
        <v>0</v>
      </c>
      <c r="G278" s="88">
        <f t="shared" si="99"/>
        <v>0</v>
      </c>
      <c r="H278" s="17">
        <f t="shared" si="97"/>
        <v>0</v>
      </c>
      <c r="I278" s="26"/>
      <c r="J278" s="10">
        <v>268</v>
      </c>
      <c r="K278" s="74"/>
      <c r="L278" s="10">
        <f t="shared" si="80"/>
        <v>112400</v>
      </c>
      <c r="M278" s="88">
        <f t="shared" si="91"/>
        <v>0</v>
      </c>
      <c r="N278" s="88">
        <f t="shared" si="92"/>
        <v>0</v>
      </c>
      <c r="O278" s="17">
        <f t="shared" si="93"/>
        <v>0</v>
      </c>
      <c r="P278" s="26"/>
      <c r="Q278" s="10">
        <v>268</v>
      </c>
      <c r="R278" s="6"/>
      <c r="S278" s="10">
        <f t="shared" si="86"/>
        <v>245200</v>
      </c>
      <c r="T278" s="88">
        <f t="shared" si="94"/>
        <v>0</v>
      </c>
      <c r="U278" s="88">
        <f t="shared" si="95"/>
        <v>0</v>
      </c>
      <c r="V278" s="17">
        <f t="shared" si="96"/>
        <v>0</v>
      </c>
      <c r="W278" s="1"/>
    </row>
    <row r="279" spans="1:23" ht="14.25">
      <c r="A279" s="10">
        <v>269</v>
      </c>
      <c r="B279" s="6" t="s">
        <v>164</v>
      </c>
      <c r="C279" s="10" t="s">
        <v>228</v>
      </c>
      <c r="D279" s="10"/>
      <c r="E279" s="10">
        <f t="shared" si="100"/>
        <v>163400</v>
      </c>
      <c r="F279" s="88">
        <f t="shared" si="98"/>
        <v>0</v>
      </c>
      <c r="G279" s="88">
        <f t="shared" si="99"/>
        <v>0</v>
      </c>
      <c r="H279" s="17">
        <f t="shared" si="97"/>
        <v>0</v>
      </c>
      <c r="I279" s="26"/>
      <c r="J279" s="10">
        <v>269</v>
      </c>
      <c r="K279" s="74"/>
      <c r="L279" s="10">
        <f t="shared" si="80"/>
        <v>112800</v>
      </c>
      <c r="M279" s="88">
        <f t="shared" si="91"/>
        <v>0</v>
      </c>
      <c r="N279" s="88">
        <f t="shared" si="92"/>
        <v>0</v>
      </c>
      <c r="O279" s="17">
        <f t="shared" si="93"/>
        <v>0</v>
      </c>
      <c r="P279" s="26"/>
      <c r="Q279" s="10">
        <v>269</v>
      </c>
      <c r="R279" s="6"/>
      <c r="S279" s="10">
        <f t="shared" si="86"/>
        <v>246000</v>
      </c>
      <c r="T279" s="88">
        <f t="shared" si="94"/>
        <v>0</v>
      </c>
      <c r="U279" s="88">
        <f t="shared" si="95"/>
        <v>0</v>
      </c>
      <c r="V279" s="17">
        <f t="shared" si="96"/>
        <v>0</v>
      </c>
      <c r="W279" s="1"/>
    </row>
    <row r="280" spans="1:23" ht="14.25">
      <c r="A280" s="10">
        <v>270</v>
      </c>
      <c r="B280" s="6"/>
      <c r="C280" s="10"/>
      <c r="D280" s="10"/>
      <c r="E280" s="10">
        <f t="shared" si="100"/>
        <v>164000</v>
      </c>
      <c r="F280" s="88">
        <f t="shared" si="98"/>
        <v>0</v>
      </c>
      <c r="G280" s="88">
        <f t="shared" si="99"/>
        <v>0</v>
      </c>
      <c r="H280" s="17">
        <f t="shared" si="97"/>
        <v>0</v>
      </c>
      <c r="I280" s="26"/>
      <c r="J280" s="10">
        <v>270</v>
      </c>
      <c r="K280" s="74"/>
      <c r="L280" s="10">
        <f t="shared" si="80"/>
        <v>113200</v>
      </c>
      <c r="M280" s="88">
        <f t="shared" si="91"/>
        <v>0</v>
      </c>
      <c r="N280" s="88">
        <f t="shared" si="92"/>
        <v>0</v>
      </c>
      <c r="O280" s="17">
        <f t="shared" si="93"/>
        <v>0</v>
      </c>
      <c r="P280" s="26"/>
      <c r="Q280" s="10">
        <v>270</v>
      </c>
      <c r="R280" s="6"/>
      <c r="S280" s="10">
        <f t="shared" si="86"/>
        <v>246800</v>
      </c>
      <c r="T280" s="88">
        <f t="shared" si="94"/>
        <v>0</v>
      </c>
      <c r="U280" s="88">
        <f t="shared" si="95"/>
        <v>0</v>
      </c>
      <c r="V280" s="17">
        <f t="shared" si="96"/>
        <v>0</v>
      </c>
      <c r="W280" s="1"/>
    </row>
    <row r="281" spans="1:23" ht="14.25">
      <c r="A281" s="10">
        <v>271</v>
      </c>
      <c r="B281" s="6"/>
      <c r="C281" s="10"/>
      <c r="D281" s="10"/>
      <c r="E281" s="10">
        <f t="shared" si="100"/>
        <v>164400</v>
      </c>
      <c r="F281" s="88">
        <f t="shared" si="98"/>
        <v>0</v>
      </c>
      <c r="G281" s="88">
        <f t="shared" si="99"/>
        <v>0</v>
      </c>
      <c r="H281" s="17">
        <f t="shared" si="97"/>
        <v>0</v>
      </c>
      <c r="I281" s="26"/>
      <c r="J281" s="10">
        <v>271</v>
      </c>
      <c r="K281" s="74"/>
      <c r="L281" s="10">
        <f t="shared" si="80"/>
        <v>113500</v>
      </c>
      <c r="M281" s="88">
        <f t="shared" si="91"/>
        <v>0</v>
      </c>
      <c r="N281" s="88">
        <f t="shared" si="92"/>
        <v>0</v>
      </c>
      <c r="O281" s="17">
        <f t="shared" si="93"/>
        <v>0</v>
      </c>
      <c r="P281" s="26"/>
      <c r="Q281" s="10">
        <v>271</v>
      </c>
      <c r="R281" s="6"/>
      <c r="S281" s="10">
        <f t="shared" si="86"/>
        <v>247600</v>
      </c>
      <c r="T281" s="88">
        <f t="shared" si="94"/>
        <v>0</v>
      </c>
      <c r="U281" s="88">
        <f t="shared" si="95"/>
        <v>0</v>
      </c>
      <c r="V281" s="17">
        <f t="shared" si="96"/>
        <v>0</v>
      </c>
      <c r="W281" s="1"/>
    </row>
    <row r="282" spans="1:23" ht="14.25">
      <c r="A282" s="10">
        <v>272</v>
      </c>
      <c r="B282" s="6"/>
      <c r="C282" s="10"/>
      <c r="D282" s="10"/>
      <c r="E282" s="10">
        <f t="shared" si="100"/>
        <v>164800</v>
      </c>
      <c r="F282" s="88">
        <f t="shared" si="98"/>
        <v>0</v>
      </c>
      <c r="G282" s="88">
        <f t="shared" si="99"/>
        <v>0</v>
      </c>
      <c r="H282" s="17">
        <f t="shared" si="97"/>
        <v>0</v>
      </c>
      <c r="I282" s="26"/>
      <c r="J282" s="10">
        <v>272</v>
      </c>
      <c r="K282" s="74"/>
      <c r="L282" s="10">
        <f t="shared" si="80"/>
        <v>113800</v>
      </c>
      <c r="M282" s="88">
        <f t="shared" si="91"/>
        <v>0</v>
      </c>
      <c r="N282" s="88">
        <f t="shared" si="92"/>
        <v>0</v>
      </c>
      <c r="O282" s="17">
        <f t="shared" si="93"/>
        <v>0</v>
      </c>
      <c r="P282" s="26"/>
      <c r="Q282" s="10">
        <v>272</v>
      </c>
      <c r="R282" s="6"/>
      <c r="S282" s="10">
        <f t="shared" si="86"/>
        <v>248400</v>
      </c>
      <c r="T282" s="88">
        <f t="shared" si="94"/>
        <v>0</v>
      </c>
      <c r="U282" s="88">
        <f t="shared" si="95"/>
        <v>0</v>
      </c>
      <c r="V282" s="17">
        <f t="shared" si="96"/>
        <v>0</v>
      </c>
      <c r="W282" s="1"/>
    </row>
    <row r="283" spans="1:23" ht="14.25">
      <c r="A283" s="10">
        <v>273</v>
      </c>
      <c r="B283" s="6"/>
      <c r="C283" s="10"/>
      <c r="D283" s="10"/>
      <c r="E283" s="10">
        <f t="shared" si="100"/>
        <v>165200</v>
      </c>
      <c r="F283" s="88">
        <f t="shared" si="98"/>
        <v>0</v>
      </c>
      <c r="G283" s="88">
        <f t="shared" si="99"/>
        <v>0</v>
      </c>
      <c r="H283" s="17">
        <f t="shared" si="97"/>
        <v>0</v>
      </c>
      <c r="I283" s="26"/>
      <c r="J283" s="10">
        <v>273</v>
      </c>
      <c r="K283" s="74"/>
      <c r="L283" s="10">
        <f t="shared" si="80"/>
        <v>114100</v>
      </c>
      <c r="M283" s="88">
        <f t="shared" si="91"/>
        <v>0</v>
      </c>
      <c r="N283" s="88">
        <f t="shared" si="92"/>
        <v>0</v>
      </c>
      <c r="O283" s="17">
        <f t="shared" si="93"/>
        <v>0</v>
      </c>
      <c r="P283" s="26"/>
      <c r="Q283" s="10">
        <v>273</v>
      </c>
      <c r="R283" s="6"/>
      <c r="S283" s="10">
        <f t="shared" si="86"/>
        <v>249200</v>
      </c>
      <c r="T283" s="88">
        <f t="shared" si="94"/>
        <v>0</v>
      </c>
      <c r="U283" s="88">
        <f t="shared" si="95"/>
        <v>0</v>
      </c>
      <c r="V283" s="17">
        <f t="shared" si="96"/>
        <v>0</v>
      </c>
      <c r="W283" s="1"/>
    </row>
    <row r="284" spans="1:23" ht="14.25">
      <c r="A284" s="10">
        <v>274</v>
      </c>
      <c r="B284" s="6"/>
      <c r="C284" s="10"/>
      <c r="D284" s="10"/>
      <c r="E284" s="10">
        <f t="shared" si="100"/>
        <v>165600</v>
      </c>
      <c r="F284" s="88">
        <f t="shared" si="98"/>
        <v>0</v>
      </c>
      <c r="G284" s="88">
        <f t="shared" si="99"/>
        <v>0</v>
      </c>
      <c r="H284" s="17">
        <f t="shared" si="97"/>
        <v>0</v>
      </c>
      <c r="I284" s="26"/>
      <c r="J284" s="10">
        <v>274</v>
      </c>
      <c r="K284" s="74"/>
      <c r="L284" s="10">
        <f t="shared" si="80"/>
        <v>114400</v>
      </c>
      <c r="M284" s="88">
        <f t="shared" si="91"/>
        <v>0</v>
      </c>
      <c r="N284" s="88">
        <f t="shared" si="92"/>
        <v>0</v>
      </c>
      <c r="O284" s="17">
        <f t="shared" si="93"/>
        <v>0</v>
      </c>
      <c r="P284" s="26"/>
      <c r="Q284" s="10">
        <v>274</v>
      </c>
      <c r="R284" s="6"/>
      <c r="S284" s="10">
        <f t="shared" si="86"/>
        <v>250000</v>
      </c>
      <c r="T284" s="88">
        <f t="shared" si="94"/>
        <v>0</v>
      </c>
      <c r="U284" s="88">
        <f t="shared" si="95"/>
        <v>0</v>
      </c>
      <c r="V284" s="17">
        <f t="shared" si="96"/>
        <v>0</v>
      </c>
      <c r="W284" s="1"/>
    </row>
    <row r="285" spans="1:23" ht="14.25">
      <c r="A285" s="10">
        <v>275</v>
      </c>
      <c r="B285" s="6"/>
      <c r="C285" s="10"/>
      <c r="D285" s="10"/>
      <c r="E285" s="10">
        <f t="shared" si="100"/>
        <v>166000</v>
      </c>
      <c r="F285" s="88">
        <f t="shared" si="98"/>
        <v>0</v>
      </c>
      <c r="G285" s="88">
        <f t="shared" si="99"/>
        <v>0</v>
      </c>
      <c r="H285" s="17">
        <f t="shared" si="97"/>
        <v>0</v>
      </c>
      <c r="I285" s="26"/>
      <c r="J285" s="10">
        <v>275</v>
      </c>
      <c r="K285" s="74"/>
      <c r="L285" s="10">
        <f t="shared" si="80"/>
        <v>114700</v>
      </c>
      <c r="M285" s="88">
        <f t="shared" si="91"/>
        <v>0</v>
      </c>
      <c r="N285" s="88">
        <f t="shared" si="92"/>
        <v>0</v>
      </c>
      <c r="O285" s="17">
        <f t="shared" si="93"/>
        <v>0</v>
      </c>
      <c r="P285" s="26"/>
      <c r="Q285" s="10">
        <v>275</v>
      </c>
      <c r="R285" s="6"/>
      <c r="S285" s="10">
        <f t="shared" si="86"/>
        <v>250800</v>
      </c>
      <c r="T285" s="88">
        <f t="shared" si="94"/>
        <v>0</v>
      </c>
      <c r="U285" s="88">
        <f t="shared" si="95"/>
        <v>0</v>
      </c>
      <c r="V285" s="17">
        <f t="shared" si="96"/>
        <v>0</v>
      </c>
      <c r="W285" s="1"/>
    </row>
    <row r="286" spans="1:23" ht="14.25">
      <c r="A286" s="10">
        <v>276</v>
      </c>
      <c r="B286" s="6"/>
      <c r="C286" s="10"/>
      <c r="D286" s="10"/>
      <c r="E286" s="10">
        <f t="shared" si="100"/>
        <v>166400</v>
      </c>
      <c r="F286" s="88">
        <f t="shared" si="98"/>
        <v>0</v>
      </c>
      <c r="G286" s="88">
        <f t="shared" si="99"/>
        <v>0</v>
      </c>
      <c r="H286" s="17">
        <f t="shared" si="97"/>
        <v>0</v>
      </c>
      <c r="I286" s="26"/>
      <c r="J286" s="10">
        <v>276</v>
      </c>
      <c r="K286" s="74"/>
      <c r="L286" s="10">
        <f t="shared" si="80"/>
        <v>115000</v>
      </c>
      <c r="M286" s="88">
        <f t="shared" si="91"/>
        <v>0</v>
      </c>
      <c r="N286" s="88">
        <f t="shared" si="92"/>
        <v>0</v>
      </c>
      <c r="O286" s="17">
        <f t="shared" si="93"/>
        <v>0</v>
      </c>
      <c r="P286" s="26"/>
      <c r="Q286" s="10">
        <v>276</v>
      </c>
      <c r="R286" s="6"/>
      <c r="S286" s="10">
        <f t="shared" si="86"/>
        <v>251600</v>
      </c>
      <c r="T286" s="88">
        <f t="shared" si="94"/>
        <v>0</v>
      </c>
      <c r="U286" s="88">
        <f t="shared" si="95"/>
        <v>0</v>
      </c>
      <c r="V286" s="17">
        <f t="shared" si="96"/>
        <v>0</v>
      </c>
      <c r="W286" s="1"/>
    </row>
    <row r="287" spans="1:23" ht="14.25">
      <c r="A287" s="10">
        <v>277</v>
      </c>
      <c r="B287" s="6"/>
      <c r="C287" s="10"/>
      <c r="D287" s="10"/>
      <c r="E287" s="10">
        <f t="shared" si="100"/>
        <v>166800</v>
      </c>
      <c r="F287" s="88">
        <f t="shared" si="98"/>
        <v>0</v>
      </c>
      <c r="G287" s="88">
        <f t="shared" si="99"/>
        <v>0</v>
      </c>
      <c r="H287" s="17">
        <f t="shared" si="97"/>
        <v>0</v>
      </c>
      <c r="I287" s="26"/>
      <c r="J287" s="10">
        <v>277</v>
      </c>
      <c r="K287" s="74"/>
      <c r="L287" s="10">
        <f aca="true" t="shared" si="101" ref="L287:L310">L$30+L267</f>
        <v>115300</v>
      </c>
      <c r="M287" s="88">
        <f t="shared" si="91"/>
        <v>0</v>
      </c>
      <c r="N287" s="88">
        <f t="shared" si="92"/>
        <v>0</v>
      </c>
      <c r="O287" s="17">
        <f t="shared" si="93"/>
        <v>0</v>
      </c>
      <c r="P287" s="26"/>
      <c r="Q287" s="10">
        <v>277</v>
      </c>
      <c r="R287" s="6"/>
      <c r="S287" s="10">
        <f t="shared" si="86"/>
        <v>252400</v>
      </c>
      <c r="T287" s="88">
        <f t="shared" si="94"/>
        <v>0</v>
      </c>
      <c r="U287" s="88">
        <f t="shared" si="95"/>
        <v>0</v>
      </c>
      <c r="V287" s="17">
        <f t="shared" si="96"/>
        <v>0</v>
      </c>
      <c r="W287" s="1"/>
    </row>
    <row r="288" spans="1:23" ht="14.25">
      <c r="A288" s="10">
        <v>278</v>
      </c>
      <c r="B288" s="6"/>
      <c r="C288" s="10"/>
      <c r="D288" s="10"/>
      <c r="E288" s="10">
        <f t="shared" si="100"/>
        <v>167200</v>
      </c>
      <c r="F288" s="88">
        <f t="shared" si="98"/>
        <v>0</v>
      </c>
      <c r="G288" s="88">
        <f t="shared" si="99"/>
        <v>0</v>
      </c>
      <c r="H288" s="17">
        <f t="shared" si="97"/>
        <v>0</v>
      </c>
      <c r="I288" s="26"/>
      <c r="J288" s="10">
        <v>278</v>
      </c>
      <c r="K288" s="74"/>
      <c r="L288" s="10">
        <f t="shared" si="101"/>
        <v>115600</v>
      </c>
      <c r="M288" s="88">
        <f t="shared" si="91"/>
        <v>0</v>
      </c>
      <c r="N288" s="88">
        <f t="shared" si="92"/>
        <v>0</v>
      </c>
      <c r="O288" s="17">
        <f t="shared" si="93"/>
        <v>0</v>
      </c>
      <c r="P288" s="26"/>
      <c r="Q288" s="10">
        <v>278</v>
      </c>
      <c r="R288" s="6"/>
      <c r="S288" s="10">
        <f t="shared" si="86"/>
        <v>253200</v>
      </c>
      <c r="T288" s="88">
        <f t="shared" si="94"/>
        <v>0</v>
      </c>
      <c r="U288" s="88">
        <f t="shared" si="95"/>
        <v>0</v>
      </c>
      <c r="V288" s="17">
        <f t="shared" si="96"/>
        <v>0</v>
      </c>
      <c r="W288" s="1"/>
    </row>
    <row r="289" spans="1:23" ht="14.25">
      <c r="A289" s="10">
        <v>279</v>
      </c>
      <c r="B289" s="6"/>
      <c r="C289" s="10"/>
      <c r="D289" s="10"/>
      <c r="E289" s="10">
        <f t="shared" si="100"/>
        <v>167600</v>
      </c>
      <c r="F289" s="88">
        <f t="shared" si="98"/>
        <v>0</v>
      </c>
      <c r="G289" s="88">
        <f t="shared" si="99"/>
        <v>0</v>
      </c>
      <c r="H289" s="17">
        <f t="shared" si="97"/>
        <v>0</v>
      </c>
      <c r="I289" s="26"/>
      <c r="J289" s="10">
        <v>279</v>
      </c>
      <c r="K289" s="74"/>
      <c r="L289" s="10">
        <f t="shared" si="101"/>
        <v>115900</v>
      </c>
      <c r="M289" s="88">
        <f t="shared" si="91"/>
        <v>0</v>
      </c>
      <c r="N289" s="88">
        <f t="shared" si="92"/>
        <v>0</v>
      </c>
      <c r="O289" s="17">
        <f t="shared" si="93"/>
        <v>0</v>
      </c>
      <c r="P289" s="26"/>
      <c r="Q289" s="10">
        <v>279</v>
      </c>
      <c r="R289" s="6"/>
      <c r="S289" s="10">
        <f t="shared" si="86"/>
        <v>254000</v>
      </c>
      <c r="T289" s="88">
        <f t="shared" si="94"/>
        <v>0</v>
      </c>
      <c r="U289" s="88">
        <f t="shared" si="95"/>
        <v>0</v>
      </c>
      <c r="V289" s="17">
        <f t="shared" si="96"/>
        <v>0</v>
      </c>
      <c r="W289" s="1"/>
    </row>
    <row r="290" spans="1:23" ht="14.25">
      <c r="A290" s="8">
        <v>280</v>
      </c>
      <c r="B290" s="8"/>
      <c r="C290" s="16"/>
      <c r="D290" s="16"/>
      <c r="E290" s="16">
        <f t="shared" si="100"/>
        <v>168000</v>
      </c>
      <c r="F290" s="89">
        <f t="shared" si="98"/>
        <v>0</v>
      </c>
      <c r="G290" s="89">
        <f>IF((F290+F296)/2=0.5,1,0)</f>
        <v>0</v>
      </c>
      <c r="H290" s="23">
        <f t="shared" si="97"/>
        <v>0</v>
      </c>
      <c r="I290" s="26"/>
      <c r="J290" s="8">
        <v>280</v>
      </c>
      <c r="K290" s="325"/>
      <c r="L290" s="16">
        <f t="shared" si="101"/>
        <v>116200</v>
      </c>
      <c r="M290" s="89">
        <f t="shared" si="91"/>
        <v>0</v>
      </c>
      <c r="N290" s="89">
        <f t="shared" si="92"/>
        <v>0</v>
      </c>
      <c r="O290" s="23">
        <f t="shared" si="93"/>
        <v>0</v>
      </c>
      <c r="P290" s="26"/>
      <c r="Q290" s="8">
        <v>280</v>
      </c>
      <c r="R290" s="8"/>
      <c r="S290" s="16">
        <f t="shared" si="86"/>
        <v>254800</v>
      </c>
      <c r="T290" s="89">
        <f t="shared" si="94"/>
        <v>0</v>
      </c>
      <c r="U290" s="89">
        <f t="shared" si="95"/>
        <v>0</v>
      </c>
      <c r="V290" s="23">
        <f t="shared" si="96"/>
        <v>0</v>
      </c>
      <c r="W290" s="1"/>
    </row>
    <row r="291" spans="1:23" ht="15">
      <c r="A291" s="10">
        <v>281</v>
      </c>
      <c r="B291" s="5" t="s">
        <v>236</v>
      </c>
      <c r="C291" s="9" t="s">
        <v>234</v>
      </c>
      <c r="D291" s="5"/>
      <c r="F291" s="38"/>
      <c r="G291" s="38"/>
      <c r="H291" s="17"/>
      <c r="I291" s="26"/>
      <c r="J291" s="10">
        <v>281</v>
      </c>
      <c r="K291" s="322" t="s">
        <v>225</v>
      </c>
      <c r="L291" s="9">
        <f t="shared" si="101"/>
        <v>117600</v>
      </c>
      <c r="M291" s="294">
        <f t="shared" si="91"/>
        <v>0</v>
      </c>
      <c r="N291" s="294">
        <f t="shared" si="92"/>
        <v>0</v>
      </c>
      <c r="O291" s="4">
        <f t="shared" si="93"/>
        <v>0</v>
      </c>
      <c r="P291" s="26"/>
      <c r="Q291" s="10">
        <v>281</v>
      </c>
      <c r="R291" s="6">
        <v>15</v>
      </c>
      <c r="S291" s="10">
        <f t="shared" si="86"/>
        <v>256600</v>
      </c>
      <c r="T291" s="38">
        <f t="shared" si="94"/>
        <v>0</v>
      </c>
      <c r="U291" s="38">
        <f t="shared" si="95"/>
        <v>0</v>
      </c>
      <c r="V291" s="17">
        <f t="shared" si="96"/>
        <v>0</v>
      </c>
      <c r="W291" s="1"/>
    </row>
    <row r="292" spans="1:23" ht="15">
      <c r="A292" s="10">
        <v>282</v>
      </c>
      <c r="B292" s="6" t="s">
        <v>224</v>
      </c>
      <c r="C292" s="10" t="s">
        <v>237</v>
      </c>
      <c r="D292" s="6"/>
      <c r="G292" s="38"/>
      <c r="H292" s="17"/>
      <c r="I292" s="26"/>
      <c r="J292" s="10">
        <v>282</v>
      </c>
      <c r="K292" s="323" t="s">
        <v>226</v>
      </c>
      <c r="L292" s="10">
        <f t="shared" si="101"/>
        <v>117900</v>
      </c>
      <c r="M292" s="88">
        <f t="shared" si="91"/>
        <v>0</v>
      </c>
      <c r="N292" s="38">
        <f t="shared" si="92"/>
        <v>0</v>
      </c>
      <c r="O292" s="17">
        <f t="shared" si="93"/>
        <v>0</v>
      </c>
      <c r="P292" s="26"/>
      <c r="Q292" s="10">
        <v>282</v>
      </c>
      <c r="R292" s="6"/>
      <c r="S292" s="10">
        <f t="shared" si="86"/>
        <v>257800</v>
      </c>
      <c r="T292" s="88">
        <f t="shared" si="94"/>
        <v>0</v>
      </c>
      <c r="U292" s="38">
        <f t="shared" si="95"/>
        <v>0</v>
      </c>
      <c r="V292" s="17">
        <f t="shared" si="96"/>
        <v>0</v>
      </c>
      <c r="W292" s="1"/>
    </row>
    <row r="293" spans="1:23" ht="14.25">
      <c r="A293" s="10">
        <v>283</v>
      </c>
      <c r="B293" s="6" t="s">
        <v>223</v>
      </c>
      <c r="C293" s="296" t="s">
        <v>233</v>
      </c>
      <c r="D293" s="6"/>
      <c r="H293" s="17"/>
      <c r="I293" s="26"/>
      <c r="J293" s="10">
        <v>283</v>
      </c>
      <c r="K293" s="324">
        <v>1</v>
      </c>
      <c r="L293" s="9">
        <f t="shared" si="101"/>
        <v>118700</v>
      </c>
      <c r="M293" s="102">
        <f t="shared" si="91"/>
        <v>0</v>
      </c>
      <c r="N293" s="102">
        <f t="shared" si="92"/>
        <v>0</v>
      </c>
      <c r="O293" s="4">
        <f t="shared" si="93"/>
        <v>0</v>
      </c>
      <c r="P293" s="26"/>
      <c r="Q293" s="10">
        <v>283</v>
      </c>
      <c r="R293" s="6"/>
      <c r="S293" s="10">
        <f t="shared" si="86"/>
        <v>258800</v>
      </c>
      <c r="T293" s="88">
        <f t="shared" si="94"/>
        <v>0</v>
      </c>
      <c r="U293" s="88">
        <f t="shared" si="95"/>
        <v>0</v>
      </c>
      <c r="V293" s="17">
        <f t="shared" si="96"/>
        <v>0</v>
      </c>
      <c r="W293" s="1"/>
    </row>
    <row r="294" spans="1:23" ht="14.25">
      <c r="A294" s="10">
        <v>284</v>
      </c>
      <c r="B294" s="6" t="s">
        <v>165</v>
      </c>
      <c r="C294" s="296" t="s">
        <v>162</v>
      </c>
      <c r="D294" s="6"/>
      <c r="H294" s="17"/>
      <c r="I294" s="26"/>
      <c r="J294" s="10">
        <v>284</v>
      </c>
      <c r="K294" s="299" t="s">
        <v>235</v>
      </c>
      <c r="L294" s="10">
        <f t="shared" si="101"/>
        <v>119100</v>
      </c>
      <c r="M294" s="88">
        <f t="shared" si="91"/>
        <v>0</v>
      </c>
      <c r="N294" s="88">
        <f t="shared" si="92"/>
        <v>0</v>
      </c>
      <c r="O294" s="17">
        <f t="shared" si="93"/>
        <v>0</v>
      </c>
      <c r="P294" s="26"/>
      <c r="Q294" s="10">
        <v>284</v>
      </c>
      <c r="R294" s="6"/>
      <c r="S294" s="10">
        <f t="shared" si="86"/>
        <v>259800</v>
      </c>
      <c r="T294" s="88">
        <f t="shared" si="94"/>
        <v>0</v>
      </c>
      <c r="U294" s="88">
        <f t="shared" si="95"/>
        <v>0</v>
      </c>
      <c r="V294" s="17">
        <f t="shared" si="96"/>
        <v>0</v>
      </c>
      <c r="W294" s="1"/>
    </row>
    <row r="295" spans="1:23" ht="14.25">
      <c r="A295" s="10">
        <v>285</v>
      </c>
      <c r="B295" s="6" t="s">
        <v>166</v>
      </c>
      <c r="C295" s="10" t="s">
        <v>163</v>
      </c>
      <c r="D295" s="6">
        <f>MAX(IF(E$2&gt;A296,0,E$1*1000-A290*1000/1.1),0)</f>
        <v>0</v>
      </c>
      <c r="E295" s="13">
        <f>ROUND(D295*E$8,0)</f>
        <v>0</v>
      </c>
      <c r="H295" s="17"/>
      <c r="I295" s="26"/>
      <c r="J295" s="10">
        <v>285</v>
      </c>
      <c r="K295" s="299" t="s">
        <v>164</v>
      </c>
      <c r="L295" s="10">
        <f t="shared" si="101"/>
        <v>119500</v>
      </c>
      <c r="M295" s="88">
        <f t="shared" si="91"/>
        <v>0</v>
      </c>
      <c r="N295" s="88">
        <f t="shared" si="92"/>
        <v>0</v>
      </c>
      <c r="O295" s="17">
        <f t="shared" si="93"/>
        <v>0</v>
      </c>
      <c r="P295" s="26"/>
      <c r="Q295" s="10">
        <v>285</v>
      </c>
      <c r="R295" s="6"/>
      <c r="S295" s="10">
        <f t="shared" si="86"/>
        <v>260800</v>
      </c>
      <c r="T295" s="88">
        <f t="shared" si="94"/>
        <v>0</v>
      </c>
      <c r="U295" s="88">
        <f t="shared" si="95"/>
        <v>0</v>
      </c>
      <c r="V295" s="17">
        <f t="shared" si="96"/>
        <v>0</v>
      </c>
      <c r="W295" s="1"/>
    </row>
    <row r="296" spans="1:23" ht="14.25">
      <c r="A296" s="10">
        <v>286</v>
      </c>
      <c r="B296" s="8"/>
      <c r="C296" s="8"/>
      <c r="D296" s="300"/>
      <c r="E296" s="14">
        <f>E290+E295</f>
        <v>168000</v>
      </c>
      <c r="F296" s="89">
        <f>IF(E$2&gt;A290,1,0)</f>
        <v>0</v>
      </c>
      <c r="G296" s="89">
        <f>IF((F296+F297)/2=0.5,1,0)</f>
        <v>0</v>
      </c>
      <c r="H296" s="23">
        <f aca="true" t="shared" si="102" ref="H296:H310">E296*G296</f>
        <v>0</v>
      </c>
      <c r="I296" s="26"/>
      <c r="J296" s="10">
        <v>286</v>
      </c>
      <c r="K296" s="74"/>
      <c r="L296" s="10">
        <f t="shared" si="101"/>
        <v>119900</v>
      </c>
      <c r="M296" s="88">
        <f t="shared" si="91"/>
        <v>0</v>
      </c>
      <c r="N296" s="88">
        <f t="shared" si="92"/>
        <v>0</v>
      </c>
      <c r="O296" s="17">
        <f t="shared" si="93"/>
        <v>0</v>
      </c>
      <c r="P296" s="26"/>
      <c r="Q296" s="10">
        <v>286</v>
      </c>
      <c r="R296" s="6"/>
      <c r="S296" s="10">
        <f t="shared" si="86"/>
        <v>261800</v>
      </c>
      <c r="T296" s="88">
        <f t="shared" si="94"/>
        <v>0</v>
      </c>
      <c r="U296" s="88">
        <f t="shared" si="95"/>
        <v>0</v>
      </c>
      <c r="V296" s="17">
        <f t="shared" si="96"/>
        <v>0</v>
      </c>
      <c r="W296" s="1"/>
    </row>
    <row r="297" spans="1:23" ht="14.25">
      <c r="A297" s="10">
        <v>287</v>
      </c>
      <c r="B297" s="299">
        <v>1</v>
      </c>
      <c r="C297" s="10" t="s">
        <v>229</v>
      </c>
      <c r="D297" s="10"/>
      <c r="E297" s="10">
        <f>E$30+E277</f>
        <v>174200</v>
      </c>
      <c r="F297" s="88">
        <f aca="true" t="shared" si="103" ref="F297:F310">IF(E$2&gt;A296,1,0)</f>
        <v>0</v>
      </c>
      <c r="G297" s="88">
        <f aca="true" t="shared" si="104" ref="G297:G309">IF((F297+F298)/2=0.5,1,0)</f>
        <v>0</v>
      </c>
      <c r="H297" s="17">
        <f t="shared" si="102"/>
        <v>0</v>
      </c>
      <c r="I297" s="26"/>
      <c r="J297" s="10">
        <v>287</v>
      </c>
      <c r="K297" s="74"/>
      <c r="L297" s="10">
        <f t="shared" si="101"/>
        <v>120300</v>
      </c>
      <c r="M297" s="88">
        <f t="shared" si="91"/>
        <v>0</v>
      </c>
      <c r="N297" s="88">
        <f t="shared" si="92"/>
        <v>0</v>
      </c>
      <c r="O297" s="17">
        <f t="shared" si="93"/>
        <v>0</v>
      </c>
      <c r="P297" s="26"/>
      <c r="Q297" s="10">
        <v>287</v>
      </c>
      <c r="R297" s="6"/>
      <c r="S297" s="10">
        <f t="shared" si="86"/>
        <v>262600</v>
      </c>
      <c r="T297" s="88">
        <f t="shared" si="94"/>
        <v>0</v>
      </c>
      <c r="U297" s="88">
        <f t="shared" si="95"/>
        <v>0</v>
      </c>
      <c r="V297" s="17">
        <f t="shared" si="96"/>
        <v>0</v>
      </c>
      <c r="W297" s="1"/>
    </row>
    <row r="298" spans="1:23" ht="14.25">
      <c r="A298" s="10">
        <v>288</v>
      </c>
      <c r="B298" s="6" t="s">
        <v>235</v>
      </c>
      <c r="C298" s="10" t="s">
        <v>230</v>
      </c>
      <c r="D298" s="10"/>
      <c r="E298" s="10">
        <f aca="true" t="shared" si="105" ref="E298:E310">E$30+E278</f>
        <v>174800</v>
      </c>
      <c r="F298" s="88">
        <f t="shared" si="103"/>
        <v>0</v>
      </c>
      <c r="G298" s="88">
        <f t="shared" si="104"/>
        <v>0</v>
      </c>
      <c r="H298" s="17">
        <f t="shared" si="102"/>
        <v>0</v>
      </c>
      <c r="I298" s="26"/>
      <c r="J298" s="10">
        <v>288</v>
      </c>
      <c r="K298" s="74"/>
      <c r="L298" s="10">
        <f t="shared" si="101"/>
        <v>120700</v>
      </c>
      <c r="M298" s="88">
        <f t="shared" si="91"/>
        <v>0</v>
      </c>
      <c r="N298" s="88">
        <f t="shared" si="92"/>
        <v>0</v>
      </c>
      <c r="O298" s="17">
        <f t="shared" si="93"/>
        <v>0</v>
      </c>
      <c r="P298" s="26"/>
      <c r="Q298" s="10">
        <v>288</v>
      </c>
      <c r="R298" s="6"/>
      <c r="S298" s="10">
        <f t="shared" si="86"/>
        <v>263400</v>
      </c>
      <c r="T298" s="88">
        <f t="shared" si="94"/>
        <v>0</v>
      </c>
      <c r="U298" s="88">
        <f t="shared" si="95"/>
        <v>0</v>
      </c>
      <c r="V298" s="17">
        <f t="shared" si="96"/>
        <v>0</v>
      </c>
      <c r="W298" s="1"/>
    </row>
    <row r="299" spans="1:23" ht="14.25">
      <c r="A299" s="10">
        <v>289</v>
      </c>
      <c r="B299" s="6" t="s">
        <v>164</v>
      </c>
      <c r="C299" s="10" t="s">
        <v>228</v>
      </c>
      <c r="D299" s="10"/>
      <c r="E299" s="10">
        <f t="shared" si="105"/>
        <v>175400</v>
      </c>
      <c r="F299" s="88">
        <f t="shared" si="103"/>
        <v>0</v>
      </c>
      <c r="G299" s="88">
        <f t="shared" si="104"/>
        <v>0</v>
      </c>
      <c r="H299" s="17">
        <f t="shared" si="102"/>
        <v>0</v>
      </c>
      <c r="I299" s="26"/>
      <c r="J299" s="10">
        <v>289</v>
      </c>
      <c r="K299" s="74"/>
      <c r="L299" s="10">
        <f t="shared" si="101"/>
        <v>121100</v>
      </c>
      <c r="M299" s="88">
        <f t="shared" si="91"/>
        <v>0</v>
      </c>
      <c r="N299" s="88">
        <f t="shared" si="92"/>
        <v>0</v>
      </c>
      <c r="O299" s="17">
        <f t="shared" si="93"/>
        <v>0</v>
      </c>
      <c r="P299" s="26"/>
      <c r="Q299" s="10">
        <v>289</v>
      </c>
      <c r="R299" s="6"/>
      <c r="S299" s="10">
        <f t="shared" si="86"/>
        <v>264200</v>
      </c>
      <c r="T299" s="88">
        <f t="shared" si="94"/>
        <v>0</v>
      </c>
      <c r="U299" s="88">
        <f t="shared" si="95"/>
        <v>0</v>
      </c>
      <c r="V299" s="17">
        <f t="shared" si="96"/>
        <v>0</v>
      </c>
      <c r="W299" s="1"/>
    </row>
    <row r="300" spans="1:23" ht="14.25">
      <c r="A300" s="10">
        <v>290</v>
      </c>
      <c r="B300" s="6"/>
      <c r="C300" s="10"/>
      <c r="D300" s="10"/>
      <c r="E300" s="10">
        <f t="shared" si="105"/>
        <v>176000</v>
      </c>
      <c r="F300" s="88">
        <f t="shared" si="103"/>
        <v>0</v>
      </c>
      <c r="G300" s="88">
        <f t="shared" si="104"/>
        <v>0</v>
      </c>
      <c r="H300" s="17">
        <f t="shared" si="102"/>
        <v>0</v>
      </c>
      <c r="I300" s="26"/>
      <c r="J300" s="10">
        <v>290</v>
      </c>
      <c r="K300" s="74"/>
      <c r="L300" s="10">
        <f t="shared" si="101"/>
        <v>121500</v>
      </c>
      <c r="M300" s="88">
        <f t="shared" si="91"/>
        <v>0</v>
      </c>
      <c r="N300" s="88">
        <f t="shared" si="92"/>
        <v>0</v>
      </c>
      <c r="O300" s="17">
        <f t="shared" si="93"/>
        <v>0</v>
      </c>
      <c r="P300" s="26"/>
      <c r="Q300" s="10">
        <v>290</v>
      </c>
      <c r="R300" s="6"/>
      <c r="S300" s="10">
        <f t="shared" si="86"/>
        <v>265000</v>
      </c>
      <c r="T300" s="88">
        <f t="shared" si="94"/>
        <v>0</v>
      </c>
      <c r="U300" s="88">
        <f t="shared" si="95"/>
        <v>0</v>
      </c>
      <c r="V300" s="17">
        <f t="shared" si="96"/>
        <v>0</v>
      </c>
      <c r="W300" s="1"/>
    </row>
    <row r="301" spans="1:23" ht="14.25">
      <c r="A301" s="10">
        <v>291</v>
      </c>
      <c r="B301" s="6"/>
      <c r="C301" s="10"/>
      <c r="D301" s="10"/>
      <c r="E301" s="10">
        <f t="shared" si="105"/>
        <v>176400</v>
      </c>
      <c r="F301" s="88">
        <f t="shared" si="103"/>
        <v>0</v>
      </c>
      <c r="G301" s="88">
        <f t="shared" si="104"/>
        <v>0</v>
      </c>
      <c r="H301" s="17">
        <f t="shared" si="102"/>
        <v>0</v>
      </c>
      <c r="I301" s="26"/>
      <c r="J301" s="10">
        <v>291</v>
      </c>
      <c r="K301" s="74"/>
      <c r="L301" s="10">
        <f t="shared" si="101"/>
        <v>121800</v>
      </c>
      <c r="M301" s="88">
        <f t="shared" si="91"/>
        <v>0</v>
      </c>
      <c r="N301" s="88">
        <f t="shared" si="92"/>
        <v>0</v>
      </c>
      <c r="O301" s="17">
        <f t="shared" si="93"/>
        <v>0</v>
      </c>
      <c r="P301" s="26"/>
      <c r="Q301" s="10">
        <v>291</v>
      </c>
      <c r="R301" s="6"/>
      <c r="S301" s="10">
        <f t="shared" si="86"/>
        <v>265800</v>
      </c>
      <c r="T301" s="88">
        <f t="shared" si="94"/>
        <v>0</v>
      </c>
      <c r="U301" s="88">
        <f t="shared" si="95"/>
        <v>0</v>
      </c>
      <c r="V301" s="17">
        <f t="shared" si="96"/>
        <v>0</v>
      </c>
      <c r="W301" s="1"/>
    </row>
    <row r="302" spans="1:23" ht="14.25">
      <c r="A302" s="10">
        <v>292</v>
      </c>
      <c r="B302" s="6"/>
      <c r="C302" s="10"/>
      <c r="D302" s="10"/>
      <c r="E302" s="10">
        <f t="shared" si="105"/>
        <v>176800</v>
      </c>
      <c r="F302" s="88">
        <f t="shared" si="103"/>
        <v>0</v>
      </c>
      <c r="G302" s="88">
        <f t="shared" si="104"/>
        <v>0</v>
      </c>
      <c r="H302" s="17">
        <f t="shared" si="102"/>
        <v>0</v>
      </c>
      <c r="I302" s="26"/>
      <c r="J302" s="10">
        <v>292</v>
      </c>
      <c r="K302" s="74"/>
      <c r="L302" s="10">
        <f t="shared" si="101"/>
        <v>122100</v>
      </c>
      <c r="M302" s="88">
        <f t="shared" si="91"/>
        <v>0</v>
      </c>
      <c r="N302" s="88">
        <f t="shared" si="92"/>
        <v>0</v>
      </c>
      <c r="O302" s="17">
        <f t="shared" si="93"/>
        <v>0</v>
      </c>
      <c r="P302" s="26"/>
      <c r="Q302" s="10">
        <v>292</v>
      </c>
      <c r="R302" s="6"/>
      <c r="S302" s="10">
        <f t="shared" si="86"/>
        <v>266600</v>
      </c>
      <c r="T302" s="88">
        <f t="shared" si="94"/>
        <v>0</v>
      </c>
      <c r="U302" s="88">
        <f t="shared" si="95"/>
        <v>0</v>
      </c>
      <c r="V302" s="17">
        <f t="shared" si="96"/>
        <v>0</v>
      </c>
      <c r="W302" s="1"/>
    </row>
    <row r="303" spans="1:23" ht="14.25">
      <c r="A303" s="10">
        <v>293</v>
      </c>
      <c r="B303" s="6"/>
      <c r="C303" s="10"/>
      <c r="D303" s="10"/>
      <c r="E303" s="10">
        <f t="shared" si="105"/>
        <v>177200</v>
      </c>
      <c r="F303" s="88">
        <f t="shared" si="103"/>
        <v>0</v>
      </c>
      <c r="G303" s="88">
        <f t="shared" si="104"/>
        <v>0</v>
      </c>
      <c r="H303" s="17">
        <f t="shared" si="102"/>
        <v>0</v>
      </c>
      <c r="I303" s="26"/>
      <c r="J303" s="10">
        <v>293</v>
      </c>
      <c r="K303" s="74"/>
      <c r="L303" s="10">
        <f t="shared" si="101"/>
        <v>122400</v>
      </c>
      <c r="M303" s="88">
        <f t="shared" si="91"/>
        <v>0</v>
      </c>
      <c r="N303" s="88">
        <f t="shared" si="92"/>
        <v>0</v>
      </c>
      <c r="O303" s="17">
        <f t="shared" si="93"/>
        <v>0</v>
      </c>
      <c r="P303" s="26"/>
      <c r="Q303" s="10">
        <v>293</v>
      </c>
      <c r="R303" s="6"/>
      <c r="S303" s="10">
        <f t="shared" si="86"/>
        <v>267400</v>
      </c>
      <c r="T303" s="88">
        <f t="shared" si="94"/>
        <v>0</v>
      </c>
      <c r="U303" s="88">
        <f t="shared" si="95"/>
        <v>0</v>
      </c>
      <c r="V303" s="17">
        <f t="shared" si="96"/>
        <v>0</v>
      </c>
      <c r="W303" s="1"/>
    </row>
    <row r="304" spans="1:23" ht="14.25">
      <c r="A304" s="10">
        <v>294</v>
      </c>
      <c r="B304" s="6"/>
      <c r="C304" s="10"/>
      <c r="D304" s="10"/>
      <c r="E304" s="10">
        <f t="shared" si="105"/>
        <v>177600</v>
      </c>
      <c r="F304" s="88">
        <f t="shared" si="103"/>
        <v>0</v>
      </c>
      <c r="G304" s="88">
        <f t="shared" si="104"/>
        <v>0</v>
      </c>
      <c r="H304" s="17">
        <f t="shared" si="102"/>
        <v>0</v>
      </c>
      <c r="I304" s="26"/>
      <c r="J304" s="10">
        <v>294</v>
      </c>
      <c r="K304" s="74"/>
      <c r="L304" s="10">
        <f t="shared" si="101"/>
        <v>122700</v>
      </c>
      <c r="M304" s="88">
        <f t="shared" si="91"/>
        <v>0</v>
      </c>
      <c r="N304" s="88">
        <f t="shared" si="92"/>
        <v>0</v>
      </c>
      <c r="O304" s="17">
        <f t="shared" si="93"/>
        <v>0</v>
      </c>
      <c r="P304" s="26"/>
      <c r="Q304" s="10">
        <v>294</v>
      </c>
      <c r="R304" s="6"/>
      <c r="S304" s="10">
        <f t="shared" si="86"/>
        <v>268200</v>
      </c>
      <c r="T304" s="88">
        <f t="shared" si="94"/>
        <v>0</v>
      </c>
      <c r="U304" s="88">
        <f t="shared" si="95"/>
        <v>0</v>
      </c>
      <c r="V304" s="17">
        <f t="shared" si="96"/>
        <v>0</v>
      </c>
      <c r="W304" s="1"/>
    </row>
    <row r="305" spans="1:23" ht="14.25">
      <c r="A305" s="10">
        <v>295</v>
      </c>
      <c r="B305" s="6"/>
      <c r="C305" s="10"/>
      <c r="D305" s="10"/>
      <c r="E305" s="10">
        <f t="shared" si="105"/>
        <v>178000</v>
      </c>
      <c r="F305" s="88">
        <f t="shared" si="103"/>
        <v>0</v>
      </c>
      <c r="G305" s="88">
        <f t="shared" si="104"/>
        <v>0</v>
      </c>
      <c r="H305" s="17">
        <f t="shared" si="102"/>
        <v>0</v>
      </c>
      <c r="I305" s="26"/>
      <c r="J305" s="10">
        <v>295</v>
      </c>
      <c r="K305" s="74"/>
      <c r="L305" s="10">
        <f t="shared" si="101"/>
        <v>123000</v>
      </c>
      <c r="M305" s="88">
        <f t="shared" si="91"/>
        <v>0</v>
      </c>
      <c r="N305" s="88">
        <f t="shared" si="92"/>
        <v>0</v>
      </c>
      <c r="O305" s="17">
        <f t="shared" si="93"/>
        <v>0</v>
      </c>
      <c r="P305" s="26"/>
      <c r="Q305" s="10">
        <v>295</v>
      </c>
      <c r="R305" s="6"/>
      <c r="S305" s="10">
        <f t="shared" si="86"/>
        <v>269000</v>
      </c>
      <c r="T305" s="88">
        <f t="shared" si="94"/>
        <v>0</v>
      </c>
      <c r="U305" s="88">
        <f t="shared" si="95"/>
        <v>0</v>
      </c>
      <c r="V305" s="17">
        <f t="shared" si="96"/>
        <v>0</v>
      </c>
      <c r="W305" s="1"/>
    </row>
    <row r="306" spans="1:23" ht="14.25">
      <c r="A306" s="10">
        <v>296</v>
      </c>
      <c r="B306" s="6"/>
      <c r="C306" s="10"/>
      <c r="D306" s="10"/>
      <c r="E306" s="10">
        <f t="shared" si="105"/>
        <v>178400</v>
      </c>
      <c r="F306" s="88">
        <f t="shared" si="103"/>
        <v>0</v>
      </c>
      <c r="G306" s="88">
        <f t="shared" si="104"/>
        <v>0</v>
      </c>
      <c r="H306" s="17">
        <f t="shared" si="102"/>
        <v>0</v>
      </c>
      <c r="I306" s="26"/>
      <c r="J306" s="10">
        <v>296</v>
      </c>
      <c r="K306" s="74"/>
      <c r="L306" s="10">
        <f t="shared" si="101"/>
        <v>123300</v>
      </c>
      <c r="M306" s="88">
        <f t="shared" si="91"/>
        <v>0</v>
      </c>
      <c r="N306" s="88">
        <f t="shared" si="92"/>
        <v>0</v>
      </c>
      <c r="O306" s="17">
        <f t="shared" si="93"/>
        <v>0</v>
      </c>
      <c r="P306" s="26"/>
      <c r="Q306" s="10">
        <v>296</v>
      </c>
      <c r="R306" s="6"/>
      <c r="S306" s="10">
        <f t="shared" si="86"/>
        <v>269800</v>
      </c>
      <c r="T306" s="88">
        <f t="shared" si="94"/>
        <v>0</v>
      </c>
      <c r="U306" s="88">
        <f t="shared" si="95"/>
        <v>0</v>
      </c>
      <c r="V306" s="17">
        <f t="shared" si="96"/>
        <v>0</v>
      </c>
      <c r="W306" s="1"/>
    </row>
    <row r="307" spans="1:23" ht="14.25">
      <c r="A307" s="10">
        <v>297</v>
      </c>
      <c r="B307" s="6"/>
      <c r="C307" s="10"/>
      <c r="D307" s="10"/>
      <c r="E307" s="10">
        <f t="shared" si="105"/>
        <v>178800</v>
      </c>
      <c r="F307" s="88">
        <f t="shared" si="103"/>
        <v>0</v>
      </c>
      <c r="G307" s="88">
        <f t="shared" si="104"/>
        <v>0</v>
      </c>
      <c r="H307" s="17">
        <f t="shared" si="102"/>
        <v>0</v>
      </c>
      <c r="I307" s="26"/>
      <c r="J307" s="10">
        <v>297</v>
      </c>
      <c r="K307" s="74"/>
      <c r="L307" s="10">
        <f t="shared" si="101"/>
        <v>123600</v>
      </c>
      <c r="M307" s="88">
        <f t="shared" si="91"/>
        <v>0</v>
      </c>
      <c r="N307" s="88">
        <f t="shared" si="92"/>
        <v>0</v>
      </c>
      <c r="O307" s="17">
        <f t="shared" si="93"/>
        <v>0</v>
      </c>
      <c r="P307" s="26"/>
      <c r="Q307" s="10">
        <v>297</v>
      </c>
      <c r="R307" s="6"/>
      <c r="S307" s="10">
        <f t="shared" si="86"/>
        <v>270600</v>
      </c>
      <c r="T307" s="88">
        <f t="shared" si="94"/>
        <v>0</v>
      </c>
      <c r="U307" s="88">
        <f t="shared" si="95"/>
        <v>0</v>
      </c>
      <c r="V307" s="17">
        <f t="shared" si="96"/>
        <v>0</v>
      </c>
      <c r="W307" s="1"/>
    </row>
    <row r="308" spans="1:23" ht="14.25">
      <c r="A308" s="10">
        <v>298</v>
      </c>
      <c r="B308" s="6"/>
      <c r="C308" s="10"/>
      <c r="D308" s="10"/>
      <c r="E308" s="10">
        <f t="shared" si="105"/>
        <v>179200</v>
      </c>
      <c r="F308" s="88">
        <f t="shared" si="103"/>
        <v>0</v>
      </c>
      <c r="G308" s="88">
        <f t="shared" si="104"/>
        <v>0</v>
      </c>
      <c r="H308" s="17">
        <f t="shared" si="102"/>
        <v>0</v>
      </c>
      <c r="I308" s="26"/>
      <c r="J308" s="10">
        <v>298</v>
      </c>
      <c r="K308" s="74"/>
      <c r="L308" s="10">
        <f t="shared" si="101"/>
        <v>123900</v>
      </c>
      <c r="M308" s="88">
        <f t="shared" si="91"/>
        <v>0</v>
      </c>
      <c r="N308" s="88">
        <f t="shared" si="92"/>
        <v>0</v>
      </c>
      <c r="O308" s="17">
        <f t="shared" si="93"/>
        <v>0</v>
      </c>
      <c r="P308" s="26"/>
      <c r="Q308" s="10">
        <v>298</v>
      </c>
      <c r="R308" s="6"/>
      <c r="S308" s="10">
        <f t="shared" si="86"/>
        <v>271400</v>
      </c>
      <c r="T308" s="88">
        <f t="shared" si="94"/>
        <v>0</v>
      </c>
      <c r="U308" s="88">
        <f t="shared" si="95"/>
        <v>0</v>
      </c>
      <c r="V308" s="17">
        <f t="shared" si="96"/>
        <v>0</v>
      </c>
      <c r="W308" s="1"/>
    </row>
    <row r="309" spans="1:23" ht="14.25">
      <c r="A309" s="10">
        <v>299</v>
      </c>
      <c r="B309" s="6"/>
      <c r="C309" s="10"/>
      <c r="D309" s="10"/>
      <c r="E309" s="10">
        <f t="shared" si="105"/>
        <v>179600</v>
      </c>
      <c r="F309" s="88">
        <f t="shared" si="103"/>
        <v>0</v>
      </c>
      <c r="G309" s="88">
        <f t="shared" si="104"/>
        <v>0</v>
      </c>
      <c r="H309" s="17">
        <f t="shared" si="102"/>
        <v>0</v>
      </c>
      <c r="I309" s="26"/>
      <c r="J309" s="10">
        <v>299</v>
      </c>
      <c r="K309" s="74"/>
      <c r="L309" s="10">
        <f t="shared" si="101"/>
        <v>124200</v>
      </c>
      <c r="M309" s="88">
        <f t="shared" si="91"/>
        <v>0</v>
      </c>
      <c r="N309" s="88">
        <f t="shared" si="92"/>
        <v>0</v>
      </c>
      <c r="O309" s="17">
        <f t="shared" si="93"/>
        <v>0</v>
      </c>
      <c r="P309" s="26"/>
      <c r="Q309" s="10">
        <v>299</v>
      </c>
      <c r="R309" s="6"/>
      <c r="S309" s="10">
        <f t="shared" si="86"/>
        <v>272200</v>
      </c>
      <c r="T309" s="88">
        <f t="shared" si="94"/>
        <v>0</v>
      </c>
      <c r="U309" s="88">
        <f t="shared" si="95"/>
        <v>0</v>
      </c>
      <c r="V309" s="17">
        <f t="shared" si="96"/>
        <v>0</v>
      </c>
      <c r="W309" s="1"/>
    </row>
    <row r="310" spans="1:23" ht="14.25">
      <c r="A310" s="8">
        <v>300</v>
      </c>
      <c r="B310" s="8"/>
      <c r="C310" s="16"/>
      <c r="D310" s="16"/>
      <c r="E310" s="16">
        <f t="shared" si="105"/>
        <v>180000</v>
      </c>
      <c r="F310" s="89">
        <f t="shared" si="103"/>
        <v>0</v>
      </c>
      <c r="G310" s="89">
        <f>IF((F310+F316)/2=0.5,1,0)</f>
        <v>0</v>
      </c>
      <c r="H310" s="23">
        <f t="shared" si="102"/>
        <v>0</v>
      </c>
      <c r="I310" s="26"/>
      <c r="J310" s="8">
        <v>300</v>
      </c>
      <c r="K310" s="325"/>
      <c r="L310" s="16">
        <f t="shared" si="101"/>
        <v>124500</v>
      </c>
      <c r="M310" s="89">
        <f t="shared" si="91"/>
        <v>0</v>
      </c>
      <c r="N310" s="89">
        <f t="shared" si="92"/>
        <v>0</v>
      </c>
      <c r="O310" s="23">
        <f t="shared" si="93"/>
        <v>0</v>
      </c>
      <c r="P310" s="26"/>
      <c r="Q310" s="8">
        <v>300</v>
      </c>
      <c r="R310" s="8"/>
      <c r="S310" s="16">
        <f t="shared" si="86"/>
        <v>273000</v>
      </c>
      <c r="T310" s="89">
        <f t="shared" si="94"/>
        <v>0</v>
      </c>
      <c r="U310" s="89">
        <f t="shared" si="95"/>
        <v>0</v>
      </c>
      <c r="V310" s="23">
        <f t="shared" si="96"/>
        <v>0</v>
      </c>
      <c r="W310" s="1"/>
    </row>
    <row r="311" spans="8:22" ht="12.75">
      <c r="H311" s="7">
        <f>SUM(H11:H310)</f>
        <v>0</v>
      </c>
      <c r="O311" s="7">
        <f>SUM(O11:O310)</f>
        <v>0</v>
      </c>
      <c r="V311" s="7">
        <f>SUM(V11:V310)</f>
        <v>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20"/>
  <sheetViews>
    <sheetView workbookViewId="0" topLeftCell="A1">
      <pane xSplit="5" topLeftCell="F1" activePane="topRight" state="frozen"/>
      <selection pane="topLeft" activeCell="A1" sqref="A1"/>
      <selection pane="topRight" activeCell="J1" sqref="J1"/>
    </sheetView>
  </sheetViews>
  <sheetFormatPr defaultColWidth="9.00390625" defaultRowHeight="12" customHeight="1"/>
  <cols>
    <col min="1" max="2" width="9.50390625" style="35" customWidth="1"/>
    <col min="3" max="3" width="6.25390625" style="35" customWidth="1"/>
    <col min="4" max="4" width="5.375" style="35" customWidth="1"/>
    <col min="5" max="5" width="8.50390625" style="35" customWidth="1"/>
    <col min="6" max="6" width="5.00390625" style="35" customWidth="1"/>
    <col min="7" max="14" width="5.625" style="35" customWidth="1"/>
    <col min="15" max="16" width="5.50390625" style="35" customWidth="1"/>
    <col min="17" max="17" width="8.50390625" style="35" customWidth="1"/>
    <col min="18" max="54" width="4.125" style="35" customWidth="1"/>
    <col min="55" max="55" width="3.00390625" style="125" customWidth="1"/>
    <col min="56" max="56" width="6.625" style="35" customWidth="1"/>
    <col min="57" max="16384" width="5.50390625" style="35" customWidth="1"/>
  </cols>
  <sheetData>
    <row r="1" s="39" customFormat="1" ht="16.5" customHeight="1">
      <c r="A1" s="39" t="s">
        <v>113</v>
      </c>
    </row>
    <row r="2" s="39" customFormat="1" ht="7.5" customHeight="1"/>
    <row r="3" spans="1:17" s="39" customFormat="1" ht="15" customHeight="1">
      <c r="A3" s="68" t="s">
        <v>117</v>
      </c>
      <c r="B3" s="48"/>
      <c r="C3" s="48"/>
      <c r="D3" s="48"/>
      <c r="E3" s="134">
        <f>Invoice!J63/1000</f>
        <v>0</v>
      </c>
      <c r="F3" s="48"/>
      <c r="G3" s="135"/>
      <c r="H3" s="135"/>
      <c r="I3" s="135"/>
      <c r="J3" s="135"/>
      <c r="K3" s="48"/>
      <c r="L3" s="48"/>
      <c r="M3" s="48"/>
      <c r="N3" s="135"/>
      <c r="O3" s="200" t="s">
        <v>114</v>
      </c>
      <c r="P3" s="328" t="s">
        <v>115</v>
      </c>
      <c r="Q3" s="137" t="s">
        <v>116</v>
      </c>
    </row>
    <row r="4" spans="1:17" s="39" customFormat="1" ht="15" customHeight="1">
      <c r="A4" s="69" t="s">
        <v>119</v>
      </c>
      <c r="C4" s="51">
        <v>1.1</v>
      </c>
      <c r="E4" s="103">
        <f>E3*1.1</f>
        <v>0</v>
      </c>
      <c r="G4" s="104"/>
      <c r="H4" s="70"/>
      <c r="N4" s="105"/>
      <c r="O4" s="201" t="s">
        <v>118</v>
      </c>
      <c r="P4" s="329" t="s">
        <v>118</v>
      </c>
      <c r="Q4" s="138" t="s">
        <v>118</v>
      </c>
    </row>
    <row r="5" spans="1:17" s="39" customFormat="1" ht="15" customHeight="1">
      <c r="A5" s="71"/>
      <c r="B5" s="49"/>
      <c r="C5" s="49"/>
      <c r="D5" s="49"/>
      <c r="E5" s="49"/>
      <c r="F5" s="139"/>
      <c r="G5" s="202" t="s">
        <v>123</v>
      </c>
      <c r="H5" s="203"/>
      <c r="I5" s="206"/>
      <c r="J5" s="206"/>
      <c r="K5" s="143"/>
      <c r="L5" s="143"/>
      <c r="M5" s="143"/>
      <c r="N5" s="207"/>
      <c r="O5" s="327">
        <v>2</v>
      </c>
      <c r="P5" s="204">
        <v>5</v>
      </c>
      <c r="Q5" s="205">
        <v>10</v>
      </c>
    </row>
    <row r="6" spans="6:17" s="39" customFormat="1" ht="15" customHeight="1">
      <c r="F6" s="41"/>
      <c r="G6" s="68" t="s">
        <v>180</v>
      </c>
      <c r="H6" s="140"/>
      <c r="I6" s="48"/>
      <c r="N6" s="105"/>
      <c r="O6" s="146">
        <v>2050</v>
      </c>
      <c r="P6" s="141"/>
      <c r="Q6" s="148"/>
    </row>
    <row r="7" spans="5:17" s="39" customFormat="1" ht="15" customHeight="1">
      <c r="E7" s="41"/>
      <c r="F7" s="41"/>
      <c r="G7" s="69" t="s">
        <v>178</v>
      </c>
      <c r="P7" s="147">
        <v>3450</v>
      </c>
      <c r="Q7" s="148"/>
    </row>
    <row r="8" spans="5:17" s="39" customFormat="1" ht="15" customHeight="1">
      <c r="E8" s="41"/>
      <c r="F8" s="41"/>
      <c r="G8" s="71" t="s">
        <v>179</v>
      </c>
      <c r="H8" s="49"/>
      <c r="I8" s="49"/>
      <c r="J8" s="49"/>
      <c r="K8" s="49"/>
      <c r="L8" s="49"/>
      <c r="M8" s="49"/>
      <c r="N8" s="49"/>
      <c r="O8" s="49"/>
      <c r="P8" s="330"/>
      <c r="Q8" s="92">
        <v>6450</v>
      </c>
    </row>
    <row r="9" spans="5:17" s="39" customFormat="1" ht="15" customHeight="1">
      <c r="E9" s="41"/>
      <c r="F9" s="41"/>
      <c r="G9" s="142" t="s">
        <v>120</v>
      </c>
      <c r="H9" s="143"/>
      <c r="I9" s="143"/>
      <c r="J9" s="143"/>
      <c r="K9" s="143"/>
      <c r="L9" s="143"/>
      <c r="M9" s="143"/>
      <c r="N9" s="143"/>
      <c r="O9" s="143"/>
      <c r="P9" s="144"/>
      <c r="Q9" s="145">
        <f>Q8*INT(E15)+P7*IF(E18&gt;0,1,0)+O6*IF(E17&gt;0,1,0)</f>
        <v>0</v>
      </c>
    </row>
    <row r="10" spans="1:55" s="39" customFormat="1" ht="15" customHeight="1">
      <c r="A10" s="40"/>
      <c r="B10" s="40"/>
      <c r="F10" s="41"/>
      <c r="BB10" s="326"/>
      <c r="BC10" s="116"/>
    </row>
    <row r="11" spans="1:56" s="42" customFormat="1" ht="15" customHeight="1">
      <c r="A11" s="56" t="s">
        <v>109</v>
      </c>
      <c r="B11" s="57"/>
      <c r="C11" s="57"/>
      <c r="D11" s="57"/>
      <c r="E11" s="57"/>
      <c r="F11" s="57"/>
      <c r="G11" s="107">
        <v>0.2</v>
      </c>
      <c r="H11" s="58">
        <v>0.5</v>
      </c>
      <c r="I11" s="107">
        <v>0.7</v>
      </c>
      <c r="J11" s="59">
        <v>1</v>
      </c>
      <c r="K11" s="107">
        <f aca="true" t="shared" si="0" ref="K11:BB11">G11+1</f>
        <v>1.2</v>
      </c>
      <c r="L11" s="58">
        <f t="shared" si="0"/>
        <v>1.5</v>
      </c>
      <c r="M11" s="107">
        <f t="shared" si="0"/>
        <v>1.7</v>
      </c>
      <c r="N11" s="59">
        <f t="shared" si="0"/>
        <v>2</v>
      </c>
      <c r="O11" s="107">
        <f t="shared" si="0"/>
        <v>2.2</v>
      </c>
      <c r="P11" s="58">
        <f t="shared" si="0"/>
        <v>2.5</v>
      </c>
      <c r="Q11" s="107">
        <f t="shared" si="0"/>
        <v>2.7</v>
      </c>
      <c r="R11" s="59">
        <f t="shared" si="0"/>
        <v>3</v>
      </c>
      <c r="S11" s="107">
        <f t="shared" si="0"/>
        <v>3.2</v>
      </c>
      <c r="T11" s="58">
        <f t="shared" si="0"/>
        <v>3.5</v>
      </c>
      <c r="U11" s="107">
        <f t="shared" si="0"/>
        <v>3.7</v>
      </c>
      <c r="V11" s="59">
        <f t="shared" si="0"/>
        <v>4</v>
      </c>
      <c r="W11" s="107">
        <f t="shared" si="0"/>
        <v>4.2</v>
      </c>
      <c r="X11" s="58">
        <f t="shared" si="0"/>
        <v>4.5</v>
      </c>
      <c r="Y11" s="107">
        <f t="shared" si="0"/>
        <v>4.7</v>
      </c>
      <c r="Z11" s="59">
        <f t="shared" si="0"/>
        <v>5</v>
      </c>
      <c r="AA11" s="107">
        <f t="shared" si="0"/>
        <v>5.2</v>
      </c>
      <c r="AB11" s="58">
        <f t="shared" si="0"/>
        <v>5.5</v>
      </c>
      <c r="AC11" s="107">
        <f t="shared" si="0"/>
        <v>5.7</v>
      </c>
      <c r="AD11" s="59">
        <f t="shared" si="0"/>
        <v>6</v>
      </c>
      <c r="AE11" s="107">
        <f t="shared" si="0"/>
        <v>6.2</v>
      </c>
      <c r="AF11" s="58">
        <f t="shared" si="0"/>
        <v>6.5</v>
      </c>
      <c r="AG11" s="107">
        <f t="shared" si="0"/>
        <v>6.7</v>
      </c>
      <c r="AH11" s="59">
        <f t="shared" si="0"/>
        <v>7</v>
      </c>
      <c r="AI11" s="107">
        <f t="shared" si="0"/>
        <v>7.2</v>
      </c>
      <c r="AJ11" s="58">
        <f t="shared" si="0"/>
        <v>7.5</v>
      </c>
      <c r="AK11" s="107">
        <f t="shared" si="0"/>
        <v>7.7</v>
      </c>
      <c r="AL11" s="59">
        <f t="shared" si="0"/>
        <v>8</v>
      </c>
      <c r="AM11" s="107">
        <f t="shared" si="0"/>
        <v>8.2</v>
      </c>
      <c r="AN11" s="58">
        <f t="shared" si="0"/>
        <v>8.5</v>
      </c>
      <c r="AO11" s="107">
        <f t="shared" si="0"/>
        <v>8.7</v>
      </c>
      <c r="AP11" s="59">
        <f t="shared" si="0"/>
        <v>9</v>
      </c>
      <c r="AQ11" s="107">
        <f t="shared" si="0"/>
        <v>9.2</v>
      </c>
      <c r="AR11" s="58">
        <f t="shared" si="0"/>
        <v>9.5</v>
      </c>
      <c r="AS11" s="107">
        <f t="shared" si="0"/>
        <v>9.7</v>
      </c>
      <c r="AT11" s="59">
        <f t="shared" si="0"/>
        <v>10</v>
      </c>
      <c r="AU11" s="107">
        <f t="shared" si="0"/>
        <v>10.2</v>
      </c>
      <c r="AV11" s="58">
        <f t="shared" si="0"/>
        <v>10.5</v>
      </c>
      <c r="AW11" s="107">
        <f t="shared" si="0"/>
        <v>10.7</v>
      </c>
      <c r="AX11" s="59">
        <f t="shared" si="0"/>
        <v>11</v>
      </c>
      <c r="AY11" s="107">
        <f t="shared" si="0"/>
        <v>11.2</v>
      </c>
      <c r="AZ11" s="58">
        <f t="shared" si="0"/>
        <v>11.5</v>
      </c>
      <c r="BA11" s="107">
        <f t="shared" si="0"/>
        <v>11.7</v>
      </c>
      <c r="BB11" s="59">
        <f t="shared" si="0"/>
        <v>12</v>
      </c>
      <c r="BC11" s="117"/>
      <c r="BD11" s="60"/>
    </row>
    <row r="12" spans="1:56" s="108" customFormat="1" ht="15" customHeight="1">
      <c r="A12" s="72" t="s">
        <v>19</v>
      </c>
      <c r="C12" s="64"/>
      <c r="D12" s="64"/>
      <c r="G12" s="109">
        <f>O5</f>
        <v>2</v>
      </c>
      <c r="H12" s="46">
        <f>P5</f>
        <v>5</v>
      </c>
      <c r="I12" s="109">
        <f>H12+G$12</f>
        <v>7</v>
      </c>
      <c r="J12" s="47">
        <f>Q5</f>
        <v>10</v>
      </c>
      <c r="K12" s="109">
        <f>J12+$G12</f>
        <v>12</v>
      </c>
      <c r="L12" s="46">
        <f>J12+$H12</f>
        <v>15</v>
      </c>
      <c r="M12" s="109">
        <f>J12+$I12</f>
        <v>17</v>
      </c>
      <c r="N12" s="47">
        <f>J12+$J12</f>
        <v>20</v>
      </c>
      <c r="O12" s="109">
        <f>N12+$G12</f>
        <v>22</v>
      </c>
      <c r="P12" s="46">
        <f>N12+$H12</f>
        <v>25</v>
      </c>
      <c r="Q12" s="109">
        <f>N12+$I12</f>
        <v>27</v>
      </c>
      <c r="R12" s="47">
        <f>N12+$J12</f>
        <v>30</v>
      </c>
      <c r="S12" s="109">
        <f>R12+$G12</f>
        <v>32</v>
      </c>
      <c r="T12" s="46">
        <f>R12+$H12</f>
        <v>35</v>
      </c>
      <c r="U12" s="109">
        <f>R12+$I12</f>
        <v>37</v>
      </c>
      <c r="V12" s="47">
        <f>R12+$J12</f>
        <v>40</v>
      </c>
      <c r="W12" s="109">
        <f>V12+$G12</f>
        <v>42</v>
      </c>
      <c r="X12" s="46">
        <f>V12+$H12</f>
        <v>45</v>
      </c>
      <c r="Y12" s="109">
        <f>V12+$I12</f>
        <v>47</v>
      </c>
      <c r="Z12" s="47">
        <f>V12+$J12</f>
        <v>50</v>
      </c>
      <c r="AA12" s="109">
        <f>Z12+$G12</f>
        <v>52</v>
      </c>
      <c r="AB12" s="46">
        <f>Z12+$H12</f>
        <v>55</v>
      </c>
      <c r="AC12" s="109">
        <f>Z12+$I12</f>
        <v>57</v>
      </c>
      <c r="AD12" s="47">
        <f>Z12+$J12</f>
        <v>60</v>
      </c>
      <c r="AE12" s="109">
        <f>AD12+$G12</f>
        <v>62</v>
      </c>
      <c r="AF12" s="46">
        <f>AD12+$H12</f>
        <v>65</v>
      </c>
      <c r="AG12" s="109">
        <f>AD12+$I12</f>
        <v>67</v>
      </c>
      <c r="AH12" s="47">
        <f>AD12+$J12</f>
        <v>70</v>
      </c>
      <c r="AI12" s="109">
        <f>AH12+$G12</f>
        <v>72</v>
      </c>
      <c r="AJ12" s="46">
        <f>AH12+$H12</f>
        <v>75</v>
      </c>
      <c r="AK12" s="109">
        <f>AH12+$I12</f>
        <v>77</v>
      </c>
      <c r="AL12" s="47">
        <f>AH12+$J12</f>
        <v>80</v>
      </c>
      <c r="AM12" s="109">
        <f>AL12+$G12</f>
        <v>82</v>
      </c>
      <c r="AN12" s="46">
        <f>AL12+$H12</f>
        <v>85</v>
      </c>
      <c r="AO12" s="109">
        <f>AL12+$I12</f>
        <v>87</v>
      </c>
      <c r="AP12" s="47">
        <f>AL12+$J12</f>
        <v>90</v>
      </c>
      <c r="AQ12" s="109">
        <f>AP12+$G12</f>
        <v>92</v>
      </c>
      <c r="AR12" s="46">
        <f>AP12+$H12</f>
        <v>95</v>
      </c>
      <c r="AS12" s="109">
        <f>AP12+$I12</f>
        <v>97</v>
      </c>
      <c r="AT12" s="47">
        <f>AP12+$J12</f>
        <v>100</v>
      </c>
      <c r="AU12" s="109">
        <f>AT12+$G12</f>
        <v>102</v>
      </c>
      <c r="AV12" s="46">
        <f>AT12+$H12</f>
        <v>105</v>
      </c>
      <c r="AW12" s="109">
        <f>AT12+$I12</f>
        <v>107</v>
      </c>
      <c r="AX12" s="47">
        <f>AT12+$J12</f>
        <v>110</v>
      </c>
      <c r="AY12" s="109">
        <f>AX12+$G12</f>
        <v>112</v>
      </c>
      <c r="AZ12" s="46">
        <f>AX12+$H12</f>
        <v>115</v>
      </c>
      <c r="BA12" s="109">
        <f>AX12+$I12</f>
        <v>117</v>
      </c>
      <c r="BB12" s="47">
        <f>AX12+$J12</f>
        <v>120</v>
      </c>
      <c r="BC12" s="118"/>
      <c r="BD12" s="110"/>
    </row>
    <row r="13" spans="1:56" s="84" customFormat="1" ht="15" customHeight="1">
      <c r="A13" s="83"/>
      <c r="B13" s="37" t="s">
        <v>25</v>
      </c>
      <c r="F13" s="84">
        <v>0</v>
      </c>
      <c r="G13" s="111">
        <f>IF($E4&gt;F12,1,0)</f>
        <v>0</v>
      </c>
      <c r="H13" s="85">
        <f aca="true" t="shared" si="1" ref="H13:BB13">IF($E4&gt;G12,1,0)</f>
        <v>0</v>
      </c>
      <c r="I13" s="111">
        <f t="shared" si="1"/>
        <v>0</v>
      </c>
      <c r="J13" s="86">
        <f t="shared" si="1"/>
        <v>0</v>
      </c>
      <c r="K13" s="111">
        <f t="shared" si="1"/>
        <v>0</v>
      </c>
      <c r="L13" s="85">
        <f t="shared" si="1"/>
        <v>0</v>
      </c>
      <c r="M13" s="111">
        <f t="shared" si="1"/>
        <v>0</v>
      </c>
      <c r="N13" s="86">
        <f t="shared" si="1"/>
        <v>0</v>
      </c>
      <c r="O13" s="111">
        <f t="shared" si="1"/>
        <v>0</v>
      </c>
      <c r="P13" s="85">
        <f t="shared" si="1"/>
        <v>0</v>
      </c>
      <c r="Q13" s="111">
        <f t="shared" si="1"/>
        <v>0</v>
      </c>
      <c r="R13" s="86">
        <f t="shared" si="1"/>
        <v>0</v>
      </c>
      <c r="S13" s="111">
        <f t="shared" si="1"/>
        <v>0</v>
      </c>
      <c r="T13" s="85">
        <f t="shared" si="1"/>
        <v>0</v>
      </c>
      <c r="U13" s="111">
        <f t="shared" si="1"/>
        <v>0</v>
      </c>
      <c r="V13" s="86">
        <f t="shared" si="1"/>
        <v>0</v>
      </c>
      <c r="W13" s="111">
        <f t="shared" si="1"/>
        <v>0</v>
      </c>
      <c r="X13" s="85">
        <f t="shared" si="1"/>
        <v>0</v>
      </c>
      <c r="Y13" s="111">
        <f t="shared" si="1"/>
        <v>0</v>
      </c>
      <c r="Z13" s="86">
        <f t="shared" si="1"/>
        <v>0</v>
      </c>
      <c r="AA13" s="111">
        <f t="shared" si="1"/>
        <v>0</v>
      </c>
      <c r="AB13" s="85">
        <f t="shared" si="1"/>
        <v>0</v>
      </c>
      <c r="AC13" s="111">
        <f t="shared" si="1"/>
        <v>0</v>
      </c>
      <c r="AD13" s="86">
        <f t="shared" si="1"/>
        <v>0</v>
      </c>
      <c r="AE13" s="111">
        <f t="shared" si="1"/>
        <v>0</v>
      </c>
      <c r="AF13" s="85">
        <f t="shared" si="1"/>
        <v>0</v>
      </c>
      <c r="AG13" s="111">
        <f t="shared" si="1"/>
        <v>0</v>
      </c>
      <c r="AH13" s="86">
        <f t="shared" si="1"/>
        <v>0</v>
      </c>
      <c r="AI13" s="111">
        <f t="shared" si="1"/>
        <v>0</v>
      </c>
      <c r="AJ13" s="85">
        <f t="shared" si="1"/>
        <v>0</v>
      </c>
      <c r="AK13" s="111">
        <f t="shared" si="1"/>
        <v>0</v>
      </c>
      <c r="AL13" s="86">
        <f t="shared" si="1"/>
        <v>0</v>
      </c>
      <c r="AM13" s="111">
        <f t="shared" si="1"/>
        <v>0</v>
      </c>
      <c r="AN13" s="85">
        <f t="shared" si="1"/>
        <v>0</v>
      </c>
      <c r="AO13" s="111">
        <f t="shared" si="1"/>
        <v>0</v>
      </c>
      <c r="AP13" s="86">
        <f t="shared" si="1"/>
        <v>0</v>
      </c>
      <c r="AQ13" s="111">
        <f t="shared" si="1"/>
        <v>0</v>
      </c>
      <c r="AR13" s="85">
        <f t="shared" si="1"/>
        <v>0</v>
      </c>
      <c r="AS13" s="111">
        <f t="shared" si="1"/>
        <v>0</v>
      </c>
      <c r="AT13" s="86">
        <f t="shared" si="1"/>
        <v>0</v>
      </c>
      <c r="AU13" s="111">
        <f t="shared" si="1"/>
        <v>0</v>
      </c>
      <c r="AV13" s="85">
        <f t="shared" si="1"/>
        <v>0</v>
      </c>
      <c r="AW13" s="111">
        <f t="shared" si="1"/>
        <v>0</v>
      </c>
      <c r="AX13" s="86">
        <f t="shared" si="1"/>
        <v>0</v>
      </c>
      <c r="AY13" s="111">
        <f t="shared" si="1"/>
        <v>0</v>
      </c>
      <c r="AZ13" s="85">
        <f t="shared" si="1"/>
        <v>0</v>
      </c>
      <c r="BA13" s="111">
        <f t="shared" si="1"/>
        <v>0</v>
      </c>
      <c r="BB13" s="86">
        <f t="shared" si="1"/>
        <v>0</v>
      </c>
      <c r="BC13" s="119"/>
      <c r="BD13" s="87"/>
    </row>
    <row r="14" spans="1:56" s="84" customFormat="1" ht="15" customHeight="1">
      <c r="A14" s="83"/>
      <c r="B14" s="37" t="s">
        <v>121</v>
      </c>
      <c r="G14" s="111">
        <f>IF((G13+H13)/2=0.5,1,0)</f>
        <v>0</v>
      </c>
      <c r="H14" s="85">
        <f aca="true" t="shared" si="2" ref="H14:BB14">IF((H13+I13)/2=0.5,1,0)</f>
        <v>0</v>
      </c>
      <c r="I14" s="111">
        <f t="shared" si="2"/>
        <v>0</v>
      </c>
      <c r="J14" s="86">
        <f t="shared" si="2"/>
        <v>0</v>
      </c>
      <c r="K14" s="111">
        <f t="shared" si="2"/>
        <v>0</v>
      </c>
      <c r="L14" s="85">
        <f t="shared" si="2"/>
        <v>0</v>
      </c>
      <c r="M14" s="111">
        <f t="shared" si="2"/>
        <v>0</v>
      </c>
      <c r="N14" s="86">
        <f t="shared" si="2"/>
        <v>0</v>
      </c>
      <c r="O14" s="111">
        <f t="shared" si="2"/>
        <v>0</v>
      </c>
      <c r="P14" s="85">
        <f t="shared" si="2"/>
        <v>0</v>
      </c>
      <c r="Q14" s="111">
        <f t="shared" si="2"/>
        <v>0</v>
      </c>
      <c r="R14" s="86">
        <f t="shared" si="2"/>
        <v>0</v>
      </c>
      <c r="S14" s="111">
        <f t="shared" si="2"/>
        <v>0</v>
      </c>
      <c r="T14" s="85">
        <f t="shared" si="2"/>
        <v>0</v>
      </c>
      <c r="U14" s="111">
        <f t="shared" si="2"/>
        <v>0</v>
      </c>
      <c r="V14" s="86">
        <f t="shared" si="2"/>
        <v>0</v>
      </c>
      <c r="W14" s="111">
        <f t="shared" si="2"/>
        <v>0</v>
      </c>
      <c r="X14" s="85">
        <f t="shared" si="2"/>
        <v>0</v>
      </c>
      <c r="Y14" s="111">
        <f t="shared" si="2"/>
        <v>0</v>
      </c>
      <c r="Z14" s="86">
        <f t="shared" si="2"/>
        <v>0</v>
      </c>
      <c r="AA14" s="111">
        <f t="shared" si="2"/>
        <v>0</v>
      </c>
      <c r="AB14" s="85">
        <f t="shared" si="2"/>
        <v>0</v>
      </c>
      <c r="AC14" s="111">
        <f t="shared" si="2"/>
        <v>0</v>
      </c>
      <c r="AD14" s="86">
        <f t="shared" si="2"/>
        <v>0</v>
      </c>
      <c r="AE14" s="111">
        <f t="shared" si="2"/>
        <v>0</v>
      </c>
      <c r="AF14" s="85">
        <f t="shared" si="2"/>
        <v>0</v>
      </c>
      <c r="AG14" s="111">
        <f t="shared" si="2"/>
        <v>0</v>
      </c>
      <c r="AH14" s="86">
        <f t="shared" si="2"/>
        <v>0</v>
      </c>
      <c r="AI14" s="111">
        <f t="shared" si="2"/>
        <v>0</v>
      </c>
      <c r="AJ14" s="85">
        <f t="shared" si="2"/>
        <v>0</v>
      </c>
      <c r="AK14" s="111">
        <f t="shared" si="2"/>
        <v>0</v>
      </c>
      <c r="AL14" s="86">
        <f t="shared" si="2"/>
        <v>0</v>
      </c>
      <c r="AM14" s="111">
        <f t="shared" si="2"/>
        <v>0</v>
      </c>
      <c r="AN14" s="85">
        <f t="shared" si="2"/>
        <v>0</v>
      </c>
      <c r="AO14" s="111">
        <f t="shared" si="2"/>
        <v>0</v>
      </c>
      <c r="AP14" s="86">
        <f t="shared" si="2"/>
        <v>0</v>
      </c>
      <c r="AQ14" s="111">
        <f t="shared" si="2"/>
        <v>0</v>
      </c>
      <c r="AR14" s="85">
        <f t="shared" si="2"/>
        <v>0</v>
      </c>
      <c r="AS14" s="111">
        <f t="shared" si="2"/>
        <v>0</v>
      </c>
      <c r="AT14" s="86">
        <f t="shared" si="2"/>
        <v>0</v>
      </c>
      <c r="AU14" s="111">
        <f t="shared" si="2"/>
        <v>0</v>
      </c>
      <c r="AV14" s="85">
        <f t="shared" si="2"/>
        <v>0</v>
      </c>
      <c r="AW14" s="111">
        <f t="shared" si="2"/>
        <v>0</v>
      </c>
      <c r="AX14" s="86">
        <f t="shared" si="2"/>
        <v>0</v>
      </c>
      <c r="AY14" s="111">
        <f t="shared" si="2"/>
        <v>0</v>
      </c>
      <c r="AZ14" s="85">
        <f t="shared" si="2"/>
        <v>0</v>
      </c>
      <c r="BA14" s="111">
        <f t="shared" si="2"/>
        <v>0</v>
      </c>
      <c r="BB14" s="86">
        <f t="shared" si="2"/>
        <v>0</v>
      </c>
      <c r="BC14" s="119"/>
      <c r="BD14" s="87"/>
    </row>
    <row r="15" spans="1:56" s="42" customFormat="1" ht="15" customHeight="1">
      <c r="A15" s="52" t="s">
        <v>110</v>
      </c>
      <c r="B15" s="53"/>
      <c r="C15" s="54"/>
      <c r="D15" s="54"/>
      <c r="E15" s="55">
        <f>BD15</f>
        <v>0</v>
      </c>
      <c r="F15" s="55"/>
      <c r="G15" s="112">
        <f aca="true" t="shared" si="3" ref="G15:BB15">G11*G14</f>
        <v>0</v>
      </c>
      <c r="H15" s="43">
        <f t="shared" si="3"/>
        <v>0</v>
      </c>
      <c r="I15" s="112">
        <f t="shared" si="3"/>
        <v>0</v>
      </c>
      <c r="J15" s="44">
        <f t="shared" si="3"/>
        <v>0</v>
      </c>
      <c r="K15" s="112">
        <f t="shared" si="3"/>
        <v>0</v>
      </c>
      <c r="L15" s="43">
        <f t="shared" si="3"/>
        <v>0</v>
      </c>
      <c r="M15" s="112">
        <f t="shared" si="3"/>
        <v>0</v>
      </c>
      <c r="N15" s="44">
        <f t="shared" si="3"/>
        <v>0</v>
      </c>
      <c r="O15" s="112">
        <f t="shared" si="3"/>
        <v>0</v>
      </c>
      <c r="P15" s="43">
        <f t="shared" si="3"/>
        <v>0</v>
      </c>
      <c r="Q15" s="112">
        <f t="shared" si="3"/>
        <v>0</v>
      </c>
      <c r="R15" s="44">
        <f t="shared" si="3"/>
        <v>0</v>
      </c>
      <c r="S15" s="112">
        <f t="shared" si="3"/>
        <v>0</v>
      </c>
      <c r="T15" s="43">
        <f t="shared" si="3"/>
        <v>0</v>
      </c>
      <c r="U15" s="112">
        <f t="shared" si="3"/>
        <v>0</v>
      </c>
      <c r="V15" s="44">
        <f t="shared" si="3"/>
        <v>0</v>
      </c>
      <c r="W15" s="112">
        <f t="shared" si="3"/>
        <v>0</v>
      </c>
      <c r="X15" s="43">
        <f t="shared" si="3"/>
        <v>0</v>
      </c>
      <c r="Y15" s="112">
        <f t="shared" si="3"/>
        <v>0</v>
      </c>
      <c r="Z15" s="44">
        <f t="shared" si="3"/>
        <v>0</v>
      </c>
      <c r="AA15" s="112">
        <f t="shared" si="3"/>
        <v>0</v>
      </c>
      <c r="AB15" s="43">
        <f t="shared" si="3"/>
        <v>0</v>
      </c>
      <c r="AC15" s="112">
        <f t="shared" si="3"/>
        <v>0</v>
      </c>
      <c r="AD15" s="44">
        <f t="shared" si="3"/>
        <v>0</v>
      </c>
      <c r="AE15" s="112">
        <f t="shared" si="3"/>
        <v>0</v>
      </c>
      <c r="AF15" s="43">
        <f t="shared" si="3"/>
        <v>0</v>
      </c>
      <c r="AG15" s="112">
        <f t="shared" si="3"/>
        <v>0</v>
      </c>
      <c r="AH15" s="44">
        <f t="shared" si="3"/>
        <v>0</v>
      </c>
      <c r="AI15" s="112">
        <f t="shared" si="3"/>
        <v>0</v>
      </c>
      <c r="AJ15" s="43">
        <f t="shared" si="3"/>
        <v>0</v>
      </c>
      <c r="AK15" s="112">
        <f t="shared" si="3"/>
        <v>0</v>
      </c>
      <c r="AL15" s="44">
        <f t="shared" si="3"/>
        <v>0</v>
      </c>
      <c r="AM15" s="112">
        <f t="shared" si="3"/>
        <v>0</v>
      </c>
      <c r="AN15" s="43">
        <f t="shared" si="3"/>
        <v>0</v>
      </c>
      <c r="AO15" s="112">
        <f t="shared" si="3"/>
        <v>0</v>
      </c>
      <c r="AP15" s="44">
        <f t="shared" si="3"/>
        <v>0</v>
      </c>
      <c r="AQ15" s="112">
        <f t="shared" si="3"/>
        <v>0</v>
      </c>
      <c r="AR15" s="43">
        <f t="shared" si="3"/>
        <v>0</v>
      </c>
      <c r="AS15" s="112">
        <f t="shared" si="3"/>
        <v>0</v>
      </c>
      <c r="AT15" s="44">
        <f t="shared" si="3"/>
        <v>0</v>
      </c>
      <c r="AU15" s="112">
        <f t="shared" si="3"/>
        <v>0</v>
      </c>
      <c r="AV15" s="43">
        <f t="shared" si="3"/>
        <v>0</v>
      </c>
      <c r="AW15" s="112">
        <f t="shared" si="3"/>
        <v>0</v>
      </c>
      <c r="AX15" s="44">
        <f t="shared" si="3"/>
        <v>0</v>
      </c>
      <c r="AY15" s="112">
        <f t="shared" si="3"/>
        <v>0</v>
      </c>
      <c r="AZ15" s="43">
        <f t="shared" si="3"/>
        <v>0</v>
      </c>
      <c r="BA15" s="112">
        <f t="shared" si="3"/>
        <v>0</v>
      </c>
      <c r="BB15" s="44">
        <f t="shared" si="3"/>
        <v>0</v>
      </c>
      <c r="BC15" s="120"/>
      <c r="BD15" s="318">
        <f>SUM(G15:BB15)</f>
        <v>0</v>
      </c>
    </row>
    <row r="16" spans="1:56" s="42" customFormat="1" ht="15" customHeight="1">
      <c r="A16" s="50"/>
      <c r="B16" s="51"/>
      <c r="E16" s="66" t="s">
        <v>111</v>
      </c>
      <c r="H16" s="65"/>
      <c r="J16" s="65"/>
      <c r="L16" s="65"/>
      <c r="N16" s="65"/>
      <c r="P16" s="65"/>
      <c r="R16" s="65"/>
      <c r="T16" s="65"/>
      <c r="V16" s="65"/>
      <c r="X16" s="65"/>
      <c r="Z16" s="65"/>
      <c r="AB16" s="65"/>
      <c r="AD16" s="65"/>
      <c r="AF16" s="65"/>
      <c r="AH16" s="65"/>
      <c r="AJ16" s="65"/>
      <c r="AL16" s="65"/>
      <c r="AN16" s="65"/>
      <c r="AP16" s="65"/>
      <c r="AR16" s="65"/>
      <c r="AT16" s="65"/>
      <c r="AV16" s="65"/>
      <c r="AX16" s="65"/>
      <c r="AZ16" s="65"/>
      <c r="BB16" s="65"/>
      <c r="BC16" s="121"/>
      <c r="BD16" s="113"/>
    </row>
    <row r="17" spans="1:56" s="126" customFormat="1" ht="15" customHeight="1">
      <c r="A17" s="72" t="s">
        <v>218</v>
      </c>
      <c r="E17" s="75">
        <f>F17+F19</f>
        <v>0</v>
      </c>
      <c r="F17" s="108">
        <f>BD17</f>
        <v>0</v>
      </c>
      <c r="G17" s="127">
        <f>IF(H13&lt;1,($E4-F12)*G14,0)</f>
        <v>0</v>
      </c>
      <c r="H17" s="128"/>
      <c r="I17" s="127"/>
      <c r="J17" s="129"/>
      <c r="K17" s="127">
        <f>IF(L13&lt;1,($E4-J12)*K14,0)</f>
        <v>0</v>
      </c>
      <c r="L17" s="128"/>
      <c r="M17" s="127"/>
      <c r="N17" s="129"/>
      <c r="O17" s="127">
        <f>IF(P13&lt;1,($E4-N12)*O14,0)</f>
        <v>0</v>
      </c>
      <c r="P17" s="128"/>
      <c r="Q17" s="127"/>
      <c r="R17" s="129"/>
      <c r="S17" s="127">
        <f>IF(T13&lt;1,($E4-R12)*S14,0)</f>
        <v>0</v>
      </c>
      <c r="T17" s="128"/>
      <c r="U17" s="127"/>
      <c r="V17" s="129"/>
      <c r="W17" s="127">
        <f>IF(X13&lt;1,($E4-V12)*W14,0)</f>
        <v>0</v>
      </c>
      <c r="X17" s="128"/>
      <c r="Y17" s="127"/>
      <c r="Z17" s="129"/>
      <c r="AA17" s="127">
        <f>IF(AB13&lt;1,($E4-Z12)*AA14,0)</f>
        <v>0</v>
      </c>
      <c r="AB17" s="128"/>
      <c r="AC17" s="127"/>
      <c r="AD17" s="129"/>
      <c r="AE17" s="127">
        <f>IF(AF13&lt;1,($E4-AD12)*AE14,0)</f>
        <v>0</v>
      </c>
      <c r="AF17" s="128"/>
      <c r="AG17" s="127"/>
      <c r="AH17" s="129"/>
      <c r="AI17" s="127">
        <f>IF(AJ13&lt;1,($E4-AH12)*AI14,0)</f>
        <v>0</v>
      </c>
      <c r="AJ17" s="128"/>
      <c r="AK17" s="127"/>
      <c r="AL17" s="129"/>
      <c r="AM17" s="127">
        <f>IF(AN13&lt;1,($E4-AL12)*AM14,0)</f>
        <v>0</v>
      </c>
      <c r="AN17" s="128"/>
      <c r="AO17" s="127"/>
      <c r="AP17" s="129"/>
      <c r="AQ17" s="127">
        <f>IF(AR13&lt;1,($E4-AP12)*AQ14,0)</f>
        <v>0</v>
      </c>
      <c r="AR17" s="128"/>
      <c r="AS17" s="127"/>
      <c r="AT17" s="129"/>
      <c r="AU17" s="127">
        <f>IF(AV13&lt;1,($E4-AT12)*AU14,0)</f>
        <v>0</v>
      </c>
      <c r="AV17" s="128"/>
      <c r="AW17" s="127"/>
      <c r="AX17" s="129"/>
      <c r="AY17" s="127">
        <f>IF(AZ13&lt;1,($E4-AX12)*AY14,0)</f>
        <v>0</v>
      </c>
      <c r="AZ17" s="128"/>
      <c r="BA17" s="127"/>
      <c r="BB17" s="129"/>
      <c r="BC17" s="130"/>
      <c r="BD17" s="79">
        <f>SUM(G17:BB17)</f>
        <v>0</v>
      </c>
    </row>
    <row r="18" spans="1:56" s="105" customFormat="1" ht="15" customHeight="1">
      <c r="A18" s="72" t="s">
        <v>217</v>
      </c>
      <c r="E18" s="75">
        <f>BD18</f>
        <v>0</v>
      </c>
      <c r="F18" s="76"/>
      <c r="G18" s="114"/>
      <c r="H18" s="77">
        <f>IF(I13&lt;1,($E4-F12)*H14,$P5)*IF(J13=1,0,1)</f>
        <v>0</v>
      </c>
      <c r="I18" s="114"/>
      <c r="J18" s="78"/>
      <c r="K18" s="114"/>
      <c r="L18" s="77">
        <f>IF(M13&lt;1,($E4-J12)*L14,$P5)*IF(N13=1,0,1)</f>
        <v>0</v>
      </c>
      <c r="M18" s="114"/>
      <c r="N18" s="78"/>
      <c r="O18" s="114"/>
      <c r="P18" s="77">
        <f>IF(Q13&lt;1,($E4-N12)*P14,$P5)*IF(R13=1,0,1)</f>
        <v>0</v>
      </c>
      <c r="Q18" s="114"/>
      <c r="R18" s="78"/>
      <c r="S18" s="114"/>
      <c r="T18" s="77">
        <f>IF(U13&lt;1,($E4-R12)*T14,$P5)*IF(V13=1,0,1)</f>
        <v>0</v>
      </c>
      <c r="U18" s="114"/>
      <c r="V18" s="78"/>
      <c r="W18" s="114"/>
      <c r="X18" s="77">
        <f>IF(Y13&lt;1,($E4-V12)*X14,$P5)*IF(Z13=1,0,1)</f>
        <v>0</v>
      </c>
      <c r="Y18" s="114"/>
      <c r="Z18" s="78"/>
      <c r="AA18" s="114"/>
      <c r="AB18" s="77">
        <f>IF(AC13&lt;1,($E4-Z12)*AB14,$P5)*IF(AD13=1,0,1)</f>
        <v>0</v>
      </c>
      <c r="AC18" s="114"/>
      <c r="AD18" s="78"/>
      <c r="AE18" s="114"/>
      <c r="AF18" s="77">
        <f>IF(AG13&lt;1,($E4-AD12)*AF14,$P5)*IF(AH13=1,0,1)</f>
        <v>0</v>
      </c>
      <c r="AG18" s="114"/>
      <c r="AH18" s="78"/>
      <c r="AI18" s="114"/>
      <c r="AJ18" s="77">
        <f>IF(AK13&lt;1,($E4-AH12)*AJ14,$P5)*IF(AL13=1,0,1)</f>
        <v>0</v>
      </c>
      <c r="AK18" s="114"/>
      <c r="AL18" s="78"/>
      <c r="AM18" s="114"/>
      <c r="AN18" s="77">
        <f>IF(AO13&lt;1,($E4-AL12)*AN14,$P5)*IF(AP13=1,0,1)</f>
        <v>0</v>
      </c>
      <c r="AO18" s="114"/>
      <c r="AP18" s="78"/>
      <c r="AQ18" s="114"/>
      <c r="AR18" s="77">
        <f>IF(AS13&lt;1,($E4-AP12)*AR14,$P5)*IF(AT13=1,0,1)</f>
        <v>0</v>
      </c>
      <c r="AS18" s="114"/>
      <c r="AT18" s="78"/>
      <c r="AU18" s="114"/>
      <c r="AV18" s="77">
        <f>IF(AW13&lt;1,($E4-AT12)*AV14,$P5)*IF(AX13=1,0,1)</f>
        <v>0</v>
      </c>
      <c r="AW18" s="114"/>
      <c r="AX18" s="78"/>
      <c r="AY18" s="114"/>
      <c r="AZ18" s="77">
        <f>IF(BA13&lt;1,($E4-AX12)*AZ14,$P5)*IF(BB13=1,0,1)</f>
        <v>0</v>
      </c>
      <c r="BA18" s="114"/>
      <c r="BB18" s="78"/>
      <c r="BC18" s="123"/>
      <c r="BD18" s="79">
        <f>SUM(G18:BB18)</f>
        <v>0</v>
      </c>
    </row>
    <row r="19" spans="1:56" s="105" customFormat="1" ht="15" customHeight="1">
      <c r="A19" s="72"/>
      <c r="E19" s="75"/>
      <c r="F19" s="76">
        <f>BD19</f>
        <v>0</v>
      </c>
      <c r="G19" s="114"/>
      <c r="H19" s="77"/>
      <c r="I19" s="114">
        <f>IF(J13&lt;1,($E4-H12)*I14,0)</f>
        <v>0</v>
      </c>
      <c r="J19" s="78"/>
      <c r="K19" s="114"/>
      <c r="L19" s="77"/>
      <c r="M19" s="114">
        <f>IF(N13&lt;1,($E4-L12)*M14,0)</f>
        <v>0</v>
      </c>
      <c r="N19" s="78"/>
      <c r="O19" s="114"/>
      <c r="P19" s="77"/>
      <c r="Q19" s="114">
        <f>IF(R13&lt;1,($E4-P12)*Q14,0)</f>
        <v>0</v>
      </c>
      <c r="R19" s="78"/>
      <c r="S19" s="114"/>
      <c r="T19" s="77"/>
      <c r="U19" s="114">
        <f>IF(V13&lt;1,($E4-T12)*U14,0)</f>
        <v>0</v>
      </c>
      <c r="V19" s="78"/>
      <c r="W19" s="114"/>
      <c r="X19" s="77"/>
      <c r="Y19" s="114">
        <f>IF(Z13&lt;1,($E4-X12)*Y14,0)</f>
        <v>0</v>
      </c>
      <c r="Z19" s="78"/>
      <c r="AA19" s="114"/>
      <c r="AB19" s="77"/>
      <c r="AC19" s="114">
        <f>IF(AD13&lt;1,($E4-AB12)*AC14,0)</f>
        <v>0</v>
      </c>
      <c r="AD19" s="78"/>
      <c r="AE19" s="114"/>
      <c r="AF19" s="77"/>
      <c r="AG19" s="114">
        <f>IF(AH13&lt;1,($E4-AF12)*AG14,0)</f>
        <v>0</v>
      </c>
      <c r="AH19" s="78"/>
      <c r="AI19" s="114"/>
      <c r="AJ19" s="77"/>
      <c r="AK19" s="114">
        <f>IF(AL13&lt;1,($E4-AJ12)*AK14,0)</f>
        <v>0</v>
      </c>
      <c r="AL19" s="78"/>
      <c r="AM19" s="114"/>
      <c r="AN19" s="77"/>
      <c r="AO19" s="114">
        <f>IF(AP13&lt;1,($E4-AN12)*AO14,0)</f>
        <v>0</v>
      </c>
      <c r="AP19" s="78"/>
      <c r="AQ19" s="114"/>
      <c r="AR19" s="77"/>
      <c r="AS19" s="114">
        <f>IF(AT13&lt;1,($E4-AR12)*AS14,0)</f>
        <v>0</v>
      </c>
      <c r="AT19" s="78"/>
      <c r="AU19" s="114"/>
      <c r="AV19" s="77"/>
      <c r="AW19" s="114">
        <f>IF(AX13&lt;1,($E4-AV12)*AW14,0)</f>
        <v>0</v>
      </c>
      <c r="AX19" s="78"/>
      <c r="AY19" s="114"/>
      <c r="AZ19" s="77"/>
      <c r="BA19" s="114">
        <f>IF(BB13&lt;1,($E4-AZ12)*BA14,0)</f>
        <v>0</v>
      </c>
      <c r="BB19" s="78"/>
      <c r="BC19" s="123">
        <v>0</v>
      </c>
      <c r="BD19" s="79">
        <f>SUM(G19:BB19)</f>
        <v>0</v>
      </c>
    </row>
    <row r="20" spans="1:56" s="105" customFormat="1" ht="15" customHeight="1">
      <c r="A20" s="73" t="s">
        <v>112</v>
      </c>
      <c r="B20" s="53"/>
      <c r="C20" s="53"/>
      <c r="D20" s="53"/>
      <c r="E20" s="80">
        <f>BD20</f>
        <v>0</v>
      </c>
      <c r="F20" s="131"/>
      <c r="G20" s="115"/>
      <c r="H20" s="81"/>
      <c r="I20" s="115"/>
      <c r="J20" s="82">
        <f>IF(K13&lt;1,($E4-F12)*J13,$Q5)</f>
        <v>0</v>
      </c>
      <c r="K20" s="115"/>
      <c r="L20" s="81"/>
      <c r="M20" s="115"/>
      <c r="N20" s="82">
        <f>IF(O13&lt;1,($E4-J12)*N13,$Q5)</f>
        <v>0</v>
      </c>
      <c r="O20" s="115"/>
      <c r="P20" s="81"/>
      <c r="Q20" s="115"/>
      <c r="R20" s="82">
        <f>IF(S13&lt;1,($E4-N12)*R13,$Q5)</f>
        <v>0</v>
      </c>
      <c r="S20" s="115"/>
      <c r="T20" s="81"/>
      <c r="U20" s="115"/>
      <c r="V20" s="82">
        <f>IF(W13&lt;1,($E4-R12)*V13,$Q5)</f>
        <v>0</v>
      </c>
      <c r="W20" s="115"/>
      <c r="X20" s="81"/>
      <c r="Y20" s="115"/>
      <c r="Z20" s="82">
        <f>IF(AA13&lt;1,($E4-V12)*Z13,$Q5)</f>
        <v>0</v>
      </c>
      <c r="AA20" s="115"/>
      <c r="AB20" s="81"/>
      <c r="AC20" s="115"/>
      <c r="AD20" s="82">
        <f>IF(AE13&lt;1,($E4-Z12)*AD13,$Q5)</f>
        <v>0</v>
      </c>
      <c r="AE20" s="115"/>
      <c r="AF20" s="81"/>
      <c r="AG20" s="115"/>
      <c r="AH20" s="82">
        <f>IF(AI13&lt;1,($E4-AD12)*AH13,$Q5)</f>
        <v>0</v>
      </c>
      <c r="AI20" s="115"/>
      <c r="AJ20" s="81"/>
      <c r="AK20" s="115"/>
      <c r="AL20" s="82">
        <f>IF(AM13&lt;1,($E4-AH12)*AL13,$Q5)</f>
        <v>0</v>
      </c>
      <c r="AM20" s="115"/>
      <c r="AN20" s="81"/>
      <c r="AO20" s="115"/>
      <c r="AP20" s="82">
        <f>IF(AQ13&lt;1,($E4-AL12)*AP13,$Q5)</f>
        <v>0</v>
      </c>
      <c r="AQ20" s="115"/>
      <c r="AR20" s="81"/>
      <c r="AS20" s="115"/>
      <c r="AT20" s="82">
        <f>IF(AU13&lt;1,($E4-AP12)*AT13,$Q5)</f>
        <v>0</v>
      </c>
      <c r="AU20" s="115"/>
      <c r="AV20" s="81"/>
      <c r="AW20" s="115"/>
      <c r="AX20" s="82">
        <f>IF(AY13&lt;1,($E4-AT12)*AX13,$Q5)</f>
        <v>0</v>
      </c>
      <c r="AY20" s="115"/>
      <c r="AZ20" s="81"/>
      <c r="BA20" s="115"/>
      <c r="BB20" s="82">
        <f>IF(BC13&lt;1,($E4-AX12)*BB13,$Q5)</f>
        <v>0</v>
      </c>
      <c r="BC20" s="124"/>
      <c r="BD20" s="132">
        <f>SUM(G20:BB20)</f>
        <v>0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29"/>
  <sheetViews>
    <sheetView workbookViewId="0" topLeftCell="A1">
      <pane xSplit="5" topLeftCell="F1" activePane="topRight" state="frozen"/>
      <selection pane="topLeft" activeCell="A1" sqref="A1"/>
      <selection pane="topRight" activeCell="P8" sqref="P8"/>
    </sheetView>
  </sheetViews>
  <sheetFormatPr defaultColWidth="9.00390625" defaultRowHeight="12" customHeight="1"/>
  <cols>
    <col min="1" max="2" width="9.50390625" style="35" customWidth="1"/>
    <col min="3" max="3" width="6.25390625" style="35" customWidth="1"/>
    <col min="4" max="4" width="5.375" style="35" customWidth="1"/>
    <col min="5" max="5" width="8.50390625" style="35" customWidth="1"/>
    <col min="6" max="6" width="5.00390625" style="35" customWidth="1"/>
    <col min="7" max="13" width="5.625" style="35" customWidth="1"/>
    <col min="14" max="15" width="6.875" style="35" customWidth="1"/>
    <col min="16" max="16" width="9.625" style="35" customWidth="1"/>
    <col min="17" max="42" width="4.125" style="35" customWidth="1"/>
    <col min="43" max="43" width="4.125" style="125" customWidth="1"/>
    <col min="44" max="44" width="4.375" style="35" customWidth="1"/>
    <col min="45" max="45" width="6.875" style="35" customWidth="1"/>
    <col min="46" max="47" width="7.875" style="35" customWidth="1"/>
    <col min="48" max="49" width="7.75390625" style="35" customWidth="1"/>
    <col min="50" max="16384" width="5.50390625" style="35" customWidth="1"/>
  </cols>
  <sheetData>
    <row r="1" s="39" customFormat="1" ht="16.5" customHeight="1">
      <c r="A1" s="39" t="s">
        <v>181</v>
      </c>
    </row>
    <row r="2" s="39" customFormat="1" ht="7.5" customHeight="1"/>
    <row r="3" spans="1:16" s="39" customFormat="1" ht="13.5" customHeight="1">
      <c r="A3" s="68" t="s">
        <v>182</v>
      </c>
      <c r="B3" s="48"/>
      <c r="C3" s="48"/>
      <c r="D3" s="48"/>
      <c r="E3" s="134">
        <f>Invoice!J63/1000</f>
        <v>0</v>
      </c>
      <c r="F3" s="48"/>
      <c r="G3" s="135"/>
      <c r="H3" s="135"/>
      <c r="I3" s="135"/>
      <c r="J3" s="48"/>
      <c r="K3" s="48"/>
      <c r="L3" s="48"/>
      <c r="M3" s="135"/>
      <c r="N3" s="200" t="s">
        <v>183</v>
      </c>
      <c r="O3" s="136" t="s">
        <v>184</v>
      </c>
      <c r="P3" s="137" t="s">
        <v>185</v>
      </c>
    </row>
    <row r="4" spans="1:16" s="39" customFormat="1" ht="13.5" customHeight="1">
      <c r="A4" s="69" t="s">
        <v>186</v>
      </c>
      <c r="C4" s="51">
        <v>1.1</v>
      </c>
      <c r="E4" s="103">
        <f>E3*1.1</f>
        <v>0</v>
      </c>
      <c r="G4" s="104"/>
      <c r="H4" s="70"/>
      <c r="M4" s="105"/>
      <c r="N4" s="201" t="s">
        <v>187</v>
      </c>
      <c r="O4" s="106" t="s">
        <v>187</v>
      </c>
      <c r="P4" s="138" t="s">
        <v>187</v>
      </c>
    </row>
    <row r="5" spans="1:16" s="39" customFormat="1" ht="13.5" customHeight="1">
      <c r="A5" s="71"/>
      <c r="B5" s="49"/>
      <c r="C5" s="49"/>
      <c r="D5" s="49"/>
      <c r="E5" s="49"/>
      <c r="F5" s="139"/>
      <c r="G5" s="202" t="s">
        <v>188</v>
      </c>
      <c r="H5" s="203"/>
      <c r="I5" s="206"/>
      <c r="J5" s="143"/>
      <c r="K5" s="143"/>
      <c r="L5" s="143"/>
      <c r="M5" s="207"/>
      <c r="N5" s="208">
        <v>2</v>
      </c>
      <c r="O5" s="204">
        <v>10</v>
      </c>
      <c r="P5" s="205">
        <v>25</v>
      </c>
    </row>
    <row r="6" spans="6:16" s="39" customFormat="1" ht="13.5" customHeight="1">
      <c r="F6" s="41"/>
      <c r="G6" s="68" t="s">
        <v>189</v>
      </c>
      <c r="H6" s="140"/>
      <c r="M6" s="105"/>
      <c r="N6" s="146">
        <f>E26</f>
        <v>0</v>
      </c>
      <c r="O6" s="141"/>
      <c r="P6" s="148"/>
    </row>
    <row r="7" spans="5:16" s="39" customFormat="1" ht="13.5" customHeight="1">
      <c r="E7" s="41"/>
      <c r="F7" s="41"/>
      <c r="G7" s="69" t="s">
        <v>209</v>
      </c>
      <c r="O7" s="147">
        <v>17760</v>
      </c>
      <c r="P7" s="148"/>
    </row>
    <row r="8" spans="5:16" s="39" customFormat="1" ht="13.5" customHeight="1">
      <c r="E8" s="41"/>
      <c r="F8" s="41"/>
      <c r="G8" s="71" t="s">
        <v>210</v>
      </c>
      <c r="H8" s="49"/>
      <c r="I8" s="49"/>
      <c r="J8" s="49"/>
      <c r="K8" s="49"/>
      <c r="L8" s="49"/>
      <c r="M8" s="49"/>
      <c r="N8" s="49"/>
      <c r="O8" s="49"/>
      <c r="P8" s="406">
        <v>23624</v>
      </c>
    </row>
    <row r="9" spans="5:16" s="39" customFormat="1" ht="15.75" customHeight="1">
      <c r="E9" s="41"/>
      <c r="F9" s="41"/>
      <c r="G9" s="142" t="s">
        <v>190</v>
      </c>
      <c r="H9" s="143"/>
      <c r="I9" s="143"/>
      <c r="J9" s="143"/>
      <c r="K9" s="143"/>
      <c r="L9" s="143"/>
      <c r="M9" s="143"/>
      <c r="N9" s="143"/>
      <c r="O9" s="144"/>
      <c r="P9" s="145">
        <f>P8*INT(E15)+O7*IF(E18&gt;0,1,0)+N6</f>
        <v>0</v>
      </c>
    </row>
    <row r="10" spans="1:47" s="39" customFormat="1" ht="14.25" customHeight="1">
      <c r="A10" s="40"/>
      <c r="B10" s="40"/>
      <c r="F10" s="41"/>
      <c r="AQ10" s="116"/>
      <c r="AU10" s="326"/>
    </row>
    <row r="11" spans="1:44" s="42" customFormat="1" ht="15" customHeight="1">
      <c r="A11" s="56" t="s">
        <v>191</v>
      </c>
      <c r="B11" s="57"/>
      <c r="C11" s="57"/>
      <c r="D11" s="57"/>
      <c r="E11" s="57"/>
      <c r="F11" s="57"/>
      <c r="G11" s="107">
        <v>0.2</v>
      </c>
      <c r="H11" s="58">
        <v>0.5</v>
      </c>
      <c r="I11" s="59">
        <v>1</v>
      </c>
      <c r="J11" s="107">
        <f>I11+$G11</f>
        <v>1.2</v>
      </c>
      <c r="K11" s="58">
        <f>$I11+H11</f>
        <v>1.5</v>
      </c>
      <c r="L11" s="59">
        <f>$I11+I11</f>
        <v>2</v>
      </c>
      <c r="M11" s="107">
        <f>L11+$G11</f>
        <v>2.2</v>
      </c>
      <c r="N11" s="58">
        <f>$I11+K11</f>
        <v>2.5</v>
      </c>
      <c r="O11" s="59">
        <f>$I11+L11</f>
        <v>3</v>
      </c>
      <c r="P11" s="107">
        <f>O11+$G11</f>
        <v>3.2</v>
      </c>
      <c r="Q11" s="58">
        <f>$I11+N11</f>
        <v>3.5</v>
      </c>
      <c r="R11" s="59">
        <f>$I11+O11</f>
        <v>4</v>
      </c>
      <c r="S11" s="107">
        <f>R11+$G11</f>
        <v>4.2</v>
      </c>
      <c r="T11" s="58">
        <f>$I11+Q11</f>
        <v>4.5</v>
      </c>
      <c r="U11" s="59">
        <f>$I11+R11</f>
        <v>5</v>
      </c>
      <c r="V11" s="107">
        <f>U11+$G11</f>
        <v>5.2</v>
      </c>
      <c r="W11" s="58">
        <f>$I11+T11</f>
        <v>5.5</v>
      </c>
      <c r="X11" s="59">
        <f>$I11+U11</f>
        <v>6</v>
      </c>
      <c r="Y11" s="107">
        <f>X11+$G11</f>
        <v>6.2</v>
      </c>
      <c r="Z11" s="58">
        <f>$I11+W11</f>
        <v>6.5</v>
      </c>
      <c r="AA11" s="59">
        <f>$I11+X11</f>
        <v>7</v>
      </c>
      <c r="AB11" s="107">
        <f>AA11+$G11</f>
        <v>7.2</v>
      </c>
      <c r="AC11" s="58">
        <f>$I11+Z11</f>
        <v>7.5</v>
      </c>
      <c r="AD11" s="59">
        <f>$I11+AA11</f>
        <v>8</v>
      </c>
      <c r="AE11" s="107">
        <f>AD11+$G11</f>
        <v>8.2</v>
      </c>
      <c r="AF11" s="58">
        <f>$I11+AC11</f>
        <v>8.5</v>
      </c>
      <c r="AG11" s="59">
        <f>$I11+AD11</f>
        <v>9</v>
      </c>
      <c r="AH11" s="107">
        <f>AG11+$G11</f>
        <v>9.2</v>
      </c>
      <c r="AI11" s="58">
        <f>$I11+AF11</f>
        <v>9.5</v>
      </c>
      <c r="AJ11" s="59">
        <f>$I11+AG11</f>
        <v>10</v>
      </c>
      <c r="AK11" s="107">
        <f>AJ11+$G11</f>
        <v>10.2</v>
      </c>
      <c r="AL11" s="58">
        <f>$I11+AI11</f>
        <v>10.5</v>
      </c>
      <c r="AM11" s="59">
        <f>$I11+AJ11</f>
        <v>11</v>
      </c>
      <c r="AN11" s="107">
        <f>AM11+$G11</f>
        <v>11.2</v>
      </c>
      <c r="AO11" s="58">
        <f>$I11+AL11</f>
        <v>11.5</v>
      </c>
      <c r="AP11" s="59">
        <f>$I11+AM11</f>
        <v>12</v>
      </c>
      <c r="AQ11" s="117"/>
      <c r="AR11" s="60"/>
    </row>
    <row r="12" spans="1:44" s="108" customFormat="1" ht="12" customHeight="1">
      <c r="A12" s="63" t="s">
        <v>246</v>
      </c>
      <c r="C12" s="64"/>
      <c r="D12" s="64"/>
      <c r="G12" s="109">
        <f>N5</f>
        <v>2</v>
      </c>
      <c r="H12" s="46">
        <f>O5</f>
        <v>10</v>
      </c>
      <c r="I12" s="47">
        <f>P5</f>
        <v>25</v>
      </c>
      <c r="J12" s="109">
        <f>I12+$G12</f>
        <v>27</v>
      </c>
      <c r="K12" s="46">
        <f>$I12+H12</f>
        <v>35</v>
      </c>
      <c r="L12" s="47">
        <f>$I12+I12</f>
        <v>50</v>
      </c>
      <c r="M12" s="109">
        <f>L12+$G12</f>
        <v>52</v>
      </c>
      <c r="N12" s="46">
        <f>$I12+K12</f>
        <v>60</v>
      </c>
      <c r="O12" s="47">
        <f>$I12+L12</f>
        <v>75</v>
      </c>
      <c r="P12" s="109">
        <f>O12+$G12</f>
        <v>77</v>
      </c>
      <c r="Q12" s="46">
        <f>$I12+N12</f>
        <v>85</v>
      </c>
      <c r="R12" s="47">
        <f>$I12+O12</f>
        <v>100</v>
      </c>
      <c r="S12" s="109">
        <f>R12+$G12</f>
        <v>102</v>
      </c>
      <c r="T12" s="46">
        <f>$I12+Q12</f>
        <v>110</v>
      </c>
      <c r="U12" s="47">
        <f>$I12+R12</f>
        <v>125</v>
      </c>
      <c r="V12" s="109">
        <f>U12+$G12</f>
        <v>127</v>
      </c>
      <c r="W12" s="46">
        <f>$I12+T12</f>
        <v>135</v>
      </c>
      <c r="X12" s="47">
        <f>$I12+U12</f>
        <v>150</v>
      </c>
      <c r="Y12" s="109">
        <f>X12+$G12</f>
        <v>152</v>
      </c>
      <c r="Z12" s="46">
        <f>$I12+W12</f>
        <v>160</v>
      </c>
      <c r="AA12" s="47">
        <f>$I12+X12</f>
        <v>175</v>
      </c>
      <c r="AB12" s="109">
        <f>AA12+$G12</f>
        <v>177</v>
      </c>
      <c r="AC12" s="46">
        <f>$I12+Z12</f>
        <v>185</v>
      </c>
      <c r="AD12" s="47">
        <f>$I12+AA12</f>
        <v>200</v>
      </c>
      <c r="AE12" s="109">
        <f>AD12+$G12</f>
        <v>202</v>
      </c>
      <c r="AF12" s="46">
        <f>$I12+AC12</f>
        <v>210</v>
      </c>
      <c r="AG12" s="47">
        <f>$I12+AD12</f>
        <v>225</v>
      </c>
      <c r="AH12" s="109">
        <f>AG12+$G12</f>
        <v>227</v>
      </c>
      <c r="AI12" s="46">
        <f>$I12+AF12</f>
        <v>235</v>
      </c>
      <c r="AJ12" s="47">
        <f>$I12+AG12</f>
        <v>250</v>
      </c>
      <c r="AK12" s="109">
        <f>AJ12+$G12</f>
        <v>252</v>
      </c>
      <c r="AL12" s="46">
        <f>$I12+AI12</f>
        <v>260</v>
      </c>
      <c r="AM12" s="47">
        <f>$I12+AJ12</f>
        <v>275</v>
      </c>
      <c r="AN12" s="109">
        <f>AM12+$G12</f>
        <v>277</v>
      </c>
      <c r="AO12" s="46">
        <f>$I12+AL12</f>
        <v>285</v>
      </c>
      <c r="AP12" s="47">
        <f>$I12+AM12</f>
        <v>300</v>
      </c>
      <c r="AQ12" s="118"/>
      <c r="AR12" s="110"/>
    </row>
    <row r="13" spans="1:44" s="84" customFormat="1" ht="13.5" customHeight="1">
      <c r="A13" s="83"/>
      <c r="B13" s="37" t="s">
        <v>192</v>
      </c>
      <c r="F13" s="84">
        <v>0</v>
      </c>
      <c r="G13" s="111">
        <f aca="true" t="shared" si="0" ref="G13:AP13">IF($E4&gt;F12,1,0)</f>
        <v>0</v>
      </c>
      <c r="H13" s="85">
        <f t="shared" si="0"/>
        <v>0</v>
      </c>
      <c r="I13" s="86">
        <f t="shared" si="0"/>
        <v>0</v>
      </c>
      <c r="J13" s="111">
        <f t="shared" si="0"/>
        <v>0</v>
      </c>
      <c r="K13" s="85">
        <f t="shared" si="0"/>
        <v>0</v>
      </c>
      <c r="L13" s="86">
        <f t="shared" si="0"/>
        <v>0</v>
      </c>
      <c r="M13" s="111">
        <f t="shared" si="0"/>
        <v>0</v>
      </c>
      <c r="N13" s="85">
        <f t="shared" si="0"/>
        <v>0</v>
      </c>
      <c r="O13" s="86">
        <f t="shared" si="0"/>
        <v>0</v>
      </c>
      <c r="P13" s="111">
        <f t="shared" si="0"/>
        <v>0</v>
      </c>
      <c r="Q13" s="85">
        <f t="shared" si="0"/>
        <v>0</v>
      </c>
      <c r="R13" s="86">
        <f t="shared" si="0"/>
        <v>0</v>
      </c>
      <c r="S13" s="111">
        <f t="shared" si="0"/>
        <v>0</v>
      </c>
      <c r="T13" s="85">
        <f t="shared" si="0"/>
        <v>0</v>
      </c>
      <c r="U13" s="86">
        <f t="shared" si="0"/>
        <v>0</v>
      </c>
      <c r="V13" s="111">
        <f t="shared" si="0"/>
        <v>0</v>
      </c>
      <c r="W13" s="85">
        <f t="shared" si="0"/>
        <v>0</v>
      </c>
      <c r="X13" s="86">
        <f t="shared" si="0"/>
        <v>0</v>
      </c>
      <c r="Y13" s="111">
        <f t="shared" si="0"/>
        <v>0</v>
      </c>
      <c r="Z13" s="85">
        <f t="shared" si="0"/>
        <v>0</v>
      </c>
      <c r="AA13" s="86">
        <f t="shared" si="0"/>
        <v>0</v>
      </c>
      <c r="AB13" s="111">
        <f t="shared" si="0"/>
        <v>0</v>
      </c>
      <c r="AC13" s="85">
        <f t="shared" si="0"/>
        <v>0</v>
      </c>
      <c r="AD13" s="86">
        <f t="shared" si="0"/>
        <v>0</v>
      </c>
      <c r="AE13" s="111">
        <f t="shared" si="0"/>
        <v>0</v>
      </c>
      <c r="AF13" s="85">
        <f t="shared" si="0"/>
        <v>0</v>
      </c>
      <c r="AG13" s="86">
        <f t="shared" si="0"/>
        <v>0</v>
      </c>
      <c r="AH13" s="111">
        <f t="shared" si="0"/>
        <v>0</v>
      </c>
      <c r="AI13" s="85">
        <f t="shared" si="0"/>
        <v>0</v>
      </c>
      <c r="AJ13" s="86">
        <f t="shared" si="0"/>
        <v>0</v>
      </c>
      <c r="AK13" s="111">
        <f t="shared" si="0"/>
        <v>0</v>
      </c>
      <c r="AL13" s="85">
        <f t="shared" si="0"/>
        <v>0</v>
      </c>
      <c r="AM13" s="86">
        <f t="shared" si="0"/>
        <v>0</v>
      </c>
      <c r="AN13" s="111">
        <f t="shared" si="0"/>
        <v>0</v>
      </c>
      <c r="AO13" s="85">
        <f t="shared" si="0"/>
        <v>0</v>
      </c>
      <c r="AP13" s="86">
        <f t="shared" si="0"/>
        <v>0</v>
      </c>
      <c r="AQ13" s="119"/>
      <c r="AR13" s="87"/>
    </row>
    <row r="14" spans="1:44" s="84" customFormat="1" ht="13.5" customHeight="1">
      <c r="A14" s="83"/>
      <c r="B14" s="37" t="s">
        <v>193</v>
      </c>
      <c r="G14" s="111">
        <f aca="true" t="shared" si="1" ref="G14:AP14">IF((G13+H13)/2=0.5,1,0)</f>
        <v>0</v>
      </c>
      <c r="H14" s="85">
        <f t="shared" si="1"/>
        <v>0</v>
      </c>
      <c r="I14" s="86">
        <f t="shared" si="1"/>
        <v>0</v>
      </c>
      <c r="J14" s="111">
        <f t="shared" si="1"/>
        <v>0</v>
      </c>
      <c r="K14" s="85">
        <f t="shared" si="1"/>
        <v>0</v>
      </c>
      <c r="L14" s="86">
        <f t="shared" si="1"/>
        <v>0</v>
      </c>
      <c r="M14" s="111">
        <f t="shared" si="1"/>
        <v>0</v>
      </c>
      <c r="N14" s="85">
        <f t="shared" si="1"/>
        <v>0</v>
      </c>
      <c r="O14" s="86">
        <f t="shared" si="1"/>
        <v>0</v>
      </c>
      <c r="P14" s="111">
        <f t="shared" si="1"/>
        <v>0</v>
      </c>
      <c r="Q14" s="85">
        <f t="shared" si="1"/>
        <v>0</v>
      </c>
      <c r="R14" s="86">
        <f t="shared" si="1"/>
        <v>0</v>
      </c>
      <c r="S14" s="111">
        <f t="shared" si="1"/>
        <v>0</v>
      </c>
      <c r="T14" s="85">
        <f t="shared" si="1"/>
        <v>0</v>
      </c>
      <c r="U14" s="86">
        <f t="shared" si="1"/>
        <v>0</v>
      </c>
      <c r="V14" s="111">
        <f t="shared" si="1"/>
        <v>0</v>
      </c>
      <c r="W14" s="85">
        <f t="shared" si="1"/>
        <v>0</v>
      </c>
      <c r="X14" s="86">
        <f t="shared" si="1"/>
        <v>0</v>
      </c>
      <c r="Y14" s="111">
        <f t="shared" si="1"/>
        <v>0</v>
      </c>
      <c r="Z14" s="85">
        <f t="shared" si="1"/>
        <v>0</v>
      </c>
      <c r="AA14" s="86">
        <f t="shared" si="1"/>
        <v>0</v>
      </c>
      <c r="AB14" s="111">
        <f t="shared" si="1"/>
        <v>0</v>
      </c>
      <c r="AC14" s="85">
        <f t="shared" si="1"/>
        <v>0</v>
      </c>
      <c r="AD14" s="86">
        <f t="shared" si="1"/>
        <v>0</v>
      </c>
      <c r="AE14" s="111">
        <f t="shared" si="1"/>
        <v>0</v>
      </c>
      <c r="AF14" s="85">
        <f t="shared" si="1"/>
        <v>0</v>
      </c>
      <c r="AG14" s="86">
        <f t="shared" si="1"/>
        <v>0</v>
      </c>
      <c r="AH14" s="111">
        <f t="shared" si="1"/>
        <v>0</v>
      </c>
      <c r="AI14" s="85">
        <f t="shared" si="1"/>
        <v>0</v>
      </c>
      <c r="AJ14" s="86">
        <f t="shared" si="1"/>
        <v>0</v>
      </c>
      <c r="AK14" s="111">
        <f t="shared" si="1"/>
        <v>0</v>
      </c>
      <c r="AL14" s="85">
        <f t="shared" si="1"/>
        <v>0</v>
      </c>
      <c r="AM14" s="86">
        <f t="shared" si="1"/>
        <v>0</v>
      </c>
      <c r="AN14" s="111">
        <f t="shared" si="1"/>
        <v>0</v>
      </c>
      <c r="AO14" s="85">
        <f t="shared" si="1"/>
        <v>0</v>
      </c>
      <c r="AP14" s="86">
        <f t="shared" si="1"/>
        <v>0</v>
      </c>
      <c r="AQ14" s="119"/>
      <c r="AR14" s="87"/>
    </row>
    <row r="15" spans="1:44" s="42" customFormat="1" ht="13.5" customHeight="1">
      <c r="A15" s="52" t="s">
        <v>194</v>
      </c>
      <c r="B15" s="53"/>
      <c r="C15" s="54"/>
      <c r="D15" s="54"/>
      <c r="E15" s="55">
        <f>AR15</f>
        <v>0</v>
      </c>
      <c r="F15" s="55"/>
      <c r="G15" s="112">
        <f aca="true" t="shared" si="2" ref="G15:AP15">G11*G14</f>
        <v>0</v>
      </c>
      <c r="H15" s="43">
        <f t="shared" si="2"/>
        <v>0</v>
      </c>
      <c r="I15" s="44">
        <f t="shared" si="2"/>
        <v>0</v>
      </c>
      <c r="J15" s="112">
        <f t="shared" si="2"/>
        <v>0</v>
      </c>
      <c r="K15" s="43">
        <f t="shared" si="2"/>
        <v>0</v>
      </c>
      <c r="L15" s="44">
        <f t="shared" si="2"/>
        <v>0</v>
      </c>
      <c r="M15" s="112">
        <f t="shared" si="2"/>
        <v>0</v>
      </c>
      <c r="N15" s="43">
        <f>N11*N14</f>
        <v>0</v>
      </c>
      <c r="O15" s="44">
        <f>O11*O14</f>
        <v>0</v>
      </c>
      <c r="P15" s="112">
        <f>P11*P14</f>
        <v>0</v>
      </c>
      <c r="Q15" s="43">
        <f t="shared" si="2"/>
        <v>0</v>
      </c>
      <c r="R15" s="44">
        <f t="shared" si="2"/>
        <v>0</v>
      </c>
      <c r="S15" s="112">
        <f t="shared" si="2"/>
        <v>0</v>
      </c>
      <c r="T15" s="43">
        <f t="shared" si="2"/>
        <v>0</v>
      </c>
      <c r="U15" s="44">
        <f t="shared" si="2"/>
        <v>0</v>
      </c>
      <c r="V15" s="112">
        <f t="shared" si="2"/>
        <v>0</v>
      </c>
      <c r="W15" s="43">
        <f t="shared" si="2"/>
        <v>0</v>
      </c>
      <c r="X15" s="44">
        <f t="shared" si="2"/>
        <v>0</v>
      </c>
      <c r="Y15" s="112">
        <f t="shared" si="2"/>
        <v>0</v>
      </c>
      <c r="Z15" s="43">
        <f t="shared" si="2"/>
        <v>0</v>
      </c>
      <c r="AA15" s="44">
        <f t="shared" si="2"/>
        <v>0</v>
      </c>
      <c r="AB15" s="112">
        <f t="shared" si="2"/>
        <v>0</v>
      </c>
      <c r="AC15" s="43">
        <f t="shared" si="2"/>
        <v>0</v>
      </c>
      <c r="AD15" s="44">
        <f t="shared" si="2"/>
        <v>0</v>
      </c>
      <c r="AE15" s="112">
        <f t="shared" si="2"/>
        <v>0</v>
      </c>
      <c r="AF15" s="43">
        <f t="shared" si="2"/>
        <v>0</v>
      </c>
      <c r="AG15" s="44">
        <f t="shared" si="2"/>
        <v>0</v>
      </c>
      <c r="AH15" s="112">
        <f t="shared" si="2"/>
        <v>0</v>
      </c>
      <c r="AI15" s="43">
        <f t="shared" si="2"/>
        <v>0</v>
      </c>
      <c r="AJ15" s="44">
        <f t="shared" si="2"/>
        <v>0</v>
      </c>
      <c r="AK15" s="112">
        <f t="shared" si="2"/>
        <v>0</v>
      </c>
      <c r="AL15" s="43">
        <f t="shared" si="2"/>
        <v>0</v>
      </c>
      <c r="AM15" s="44">
        <f t="shared" si="2"/>
        <v>0</v>
      </c>
      <c r="AN15" s="112">
        <f t="shared" si="2"/>
        <v>0</v>
      </c>
      <c r="AO15" s="43">
        <f t="shared" si="2"/>
        <v>0</v>
      </c>
      <c r="AP15" s="44">
        <f t="shared" si="2"/>
        <v>0</v>
      </c>
      <c r="AQ15" s="120"/>
      <c r="AR15" s="45">
        <f>SUM(G15:AP15)</f>
        <v>0</v>
      </c>
    </row>
    <row r="16" spans="1:44" s="42" customFormat="1" ht="13.5" customHeight="1">
      <c r="A16" s="50"/>
      <c r="B16" s="51"/>
      <c r="E16" s="66" t="s">
        <v>195</v>
      </c>
      <c r="H16" s="65"/>
      <c r="I16" s="65"/>
      <c r="K16" s="65"/>
      <c r="L16" s="65"/>
      <c r="N16" s="65"/>
      <c r="O16" s="65"/>
      <c r="Q16" s="65"/>
      <c r="R16" s="65"/>
      <c r="T16" s="65"/>
      <c r="U16" s="65"/>
      <c r="W16" s="65"/>
      <c r="X16" s="65"/>
      <c r="Z16" s="65"/>
      <c r="AA16" s="65"/>
      <c r="AC16" s="65"/>
      <c r="AD16" s="65"/>
      <c r="AF16" s="65"/>
      <c r="AG16" s="65"/>
      <c r="AI16" s="65"/>
      <c r="AJ16" s="65"/>
      <c r="AL16" s="65"/>
      <c r="AM16" s="65"/>
      <c r="AO16" s="65"/>
      <c r="AP16" s="65"/>
      <c r="AQ16" s="121"/>
      <c r="AR16" s="113"/>
    </row>
    <row r="17" spans="1:45" s="126" customFormat="1" ht="13.5" customHeight="1">
      <c r="A17" s="72" t="s">
        <v>196</v>
      </c>
      <c r="E17" s="75">
        <f>AR17</f>
        <v>0</v>
      </c>
      <c r="F17" s="108"/>
      <c r="G17" s="127">
        <f>IF(H$13&lt;1,($E4-F$12)*G$14,0)</f>
        <v>0</v>
      </c>
      <c r="H17" s="128"/>
      <c r="I17" s="129"/>
      <c r="J17" s="127">
        <f>IF(K$13&lt;1,($E4-I$12)*J$14,0)</f>
        <v>0</v>
      </c>
      <c r="K17" s="128"/>
      <c r="L17" s="129"/>
      <c r="M17" s="127">
        <f>IF(N$13&lt;1,($E4-L$12)*M$14,0)</f>
        <v>0</v>
      </c>
      <c r="N17" s="128"/>
      <c r="O17" s="129"/>
      <c r="P17" s="127">
        <f>IF(Q$13&lt;1,($E4-O$12)*P$14,0)</f>
        <v>0</v>
      </c>
      <c r="Q17" s="128"/>
      <c r="R17" s="129"/>
      <c r="S17" s="127">
        <f>IF(T$13&lt;1,($E4-R$12)*S$14,0)</f>
        <v>0</v>
      </c>
      <c r="T17" s="128"/>
      <c r="U17" s="129"/>
      <c r="V17" s="127">
        <f>IF(W$13&lt;1,($E4-U$12)*V$14,0)</f>
        <v>0</v>
      </c>
      <c r="W17" s="128"/>
      <c r="X17" s="129"/>
      <c r="Y17" s="127">
        <f>IF(Z$13&lt;1,($E4-X$12)*Y$14,0)</f>
        <v>0</v>
      </c>
      <c r="Z17" s="128"/>
      <c r="AA17" s="129"/>
      <c r="AB17" s="127">
        <f>IF(AC$13&lt;1,($E4-AA$12)*AB$14,0)</f>
        <v>0</v>
      </c>
      <c r="AC17" s="128"/>
      <c r="AD17" s="129"/>
      <c r="AE17" s="127">
        <f>IF(AF$13&lt;1,($E4-AD$12)*AE$14,0)</f>
        <v>0</v>
      </c>
      <c r="AF17" s="128"/>
      <c r="AG17" s="129"/>
      <c r="AH17" s="127">
        <f>IF(AI$13&lt;1,($E4-AG$12)*AH$14,0)</f>
        <v>0</v>
      </c>
      <c r="AI17" s="128"/>
      <c r="AJ17" s="129"/>
      <c r="AK17" s="127">
        <f>IF(AL$13&lt;1,($E4-AJ$12)*AK$14,0)</f>
        <v>0</v>
      </c>
      <c r="AL17" s="128"/>
      <c r="AM17" s="129"/>
      <c r="AN17" s="127">
        <f>IF(AO$13&lt;1,($E4-AM$12)*AN$14,0)</f>
        <v>0</v>
      </c>
      <c r="AO17" s="128"/>
      <c r="AP17" s="129"/>
      <c r="AR17" s="118">
        <f>SUM(G17:AP17)</f>
        <v>0</v>
      </c>
      <c r="AS17" s="316"/>
    </row>
    <row r="18" spans="1:45" s="105" customFormat="1" ht="12" customHeight="1">
      <c r="A18" s="72" t="s">
        <v>207</v>
      </c>
      <c r="E18" s="75">
        <f>AR18</f>
        <v>0</v>
      </c>
      <c r="F18" s="76"/>
      <c r="G18" s="114"/>
      <c r="H18" s="77">
        <f>IF(I$13&lt;1,($E4-F$12)*H$14,0)</f>
        <v>0</v>
      </c>
      <c r="I18" s="78"/>
      <c r="J18" s="114"/>
      <c r="K18" s="77">
        <f>IF(L$13&lt;1,($E4-I$12)*K$14,0)</f>
        <v>0</v>
      </c>
      <c r="L18" s="78"/>
      <c r="M18" s="114"/>
      <c r="N18" s="77">
        <f>IF(O$13&lt;1,($E4-L$12)*N$14,0)</f>
        <v>0</v>
      </c>
      <c r="O18" s="78"/>
      <c r="P18" s="114"/>
      <c r="Q18" s="77">
        <f>IF(R$13&lt;1,($E4-O$12)*Q$14,0)</f>
        <v>0</v>
      </c>
      <c r="R18" s="78"/>
      <c r="S18" s="114"/>
      <c r="T18" s="77">
        <f>IF(U$13&lt;1,($E4-R$12)*T$14,0)</f>
        <v>0</v>
      </c>
      <c r="U18" s="78"/>
      <c r="V18" s="114"/>
      <c r="W18" s="77">
        <f>IF(X$13&lt;1,($E4-U$12)*W$14,0)</f>
        <v>0</v>
      </c>
      <c r="X18" s="78"/>
      <c r="Y18" s="114"/>
      <c r="Z18" s="77">
        <f>IF(AA$13&lt;1,($E4-X$12)*Z$14,0)</f>
        <v>0</v>
      </c>
      <c r="AA18" s="78"/>
      <c r="AB18" s="114"/>
      <c r="AC18" s="77">
        <f>IF(AD$13&lt;1,($E4-AA$12)*AC$14,0)</f>
        <v>0</v>
      </c>
      <c r="AD18" s="78"/>
      <c r="AE18" s="114"/>
      <c r="AF18" s="77">
        <f>IF(AG$13&lt;1,($E4-AD$12)*AF$14,0)</f>
        <v>0</v>
      </c>
      <c r="AG18" s="78"/>
      <c r="AH18" s="114"/>
      <c r="AI18" s="77">
        <f>IF(AJ$13&lt;1,($E4-AG$12)*AI$14,0)</f>
        <v>0</v>
      </c>
      <c r="AJ18" s="78"/>
      <c r="AK18" s="114"/>
      <c r="AL18" s="77">
        <f>IF(AM$13&lt;1,($E4-AJ$12)*AL$14,0)</f>
        <v>0</v>
      </c>
      <c r="AM18" s="78"/>
      <c r="AN18" s="114"/>
      <c r="AO18" s="77">
        <f>IF(AP$13&lt;1,($E4-AM$12)*AO$14,0)</f>
        <v>0</v>
      </c>
      <c r="AP18" s="78"/>
      <c r="AQ18" s="123"/>
      <c r="AR18" s="118">
        <f>SUM(G18:AP18)</f>
        <v>0</v>
      </c>
      <c r="AS18" s="72"/>
    </row>
    <row r="19" spans="1:45" s="105" customFormat="1" ht="12" customHeight="1">
      <c r="A19" s="73" t="s">
        <v>208</v>
      </c>
      <c r="B19" s="53"/>
      <c r="C19" s="53"/>
      <c r="D19" s="53"/>
      <c r="E19" s="80">
        <f>AR19</f>
        <v>0</v>
      </c>
      <c r="F19" s="131"/>
      <c r="G19" s="115"/>
      <c r="H19" s="81"/>
      <c r="I19" s="82">
        <f>IF(J$13&lt;1,($E4-F$12)*I$14,$P5)</f>
        <v>0</v>
      </c>
      <c r="J19" s="115"/>
      <c r="K19" s="81"/>
      <c r="L19" s="82">
        <f>IF(M$13&lt;1,($E4-I$12)*L$14,$P5)</f>
        <v>0</v>
      </c>
      <c r="M19" s="115"/>
      <c r="N19" s="81"/>
      <c r="O19" s="82">
        <f>IF(P$13&lt;1,($E4-L$12)*O$14,$P5)</f>
        <v>0</v>
      </c>
      <c r="P19" s="115"/>
      <c r="Q19" s="81"/>
      <c r="R19" s="82">
        <f>IF(S$13&lt;1,($E4-O$12)*R$14,$P5)</f>
        <v>0</v>
      </c>
      <c r="S19" s="115"/>
      <c r="T19" s="81"/>
      <c r="U19" s="82">
        <f>IF(V$13&lt;1,($E4-R$12)*U$14,$P5)</f>
        <v>0</v>
      </c>
      <c r="V19" s="115"/>
      <c r="W19" s="81"/>
      <c r="X19" s="82">
        <f>IF(Y$13&lt;1,($E4-U$12)*X$14,$P5)</f>
        <v>0</v>
      </c>
      <c r="Y19" s="115"/>
      <c r="Z19" s="81"/>
      <c r="AA19" s="82">
        <f>IF(AB$13&lt;1,($E4-X$12)*AA$14,$P5)</f>
        <v>0</v>
      </c>
      <c r="AB19" s="115"/>
      <c r="AC19" s="81"/>
      <c r="AD19" s="82">
        <f>IF(AE$13&lt;1,($E4-AA$12)*AD$14,$P5)</f>
        <v>0</v>
      </c>
      <c r="AE19" s="115"/>
      <c r="AF19" s="81"/>
      <c r="AG19" s="82">
        <f>IF(AH$13&lt;1,($E4-AD$12)*AG$14,$P5)</f>
        <v>0</v>
      </c>
      <c r="AH19" s="115"/>
      <c r="AI19" s="81"/>
      <c r="AJ19" s="82">
        <f>IF(AK$13&lt;1,($E4-AG$12)*AJ$14,$P5)</f>
        <v>0</v>
      </c>
      <c r="AK19" s="115"/>
      <c r="AL19" s="81"/>
      <c r="AM19" s="82">
        <f>IF(AN$13&lt;1,($E4-AJ$12)*AM$14,$P5)</f>
        <v>0</v>
      </c>
      <c r="AN19" s="115"/>
      <c r="AO19" s="81"/>
      <c r="AP19" s="82">
        <f>IF(AQ$13&lt;1,($E4-AM$12)*AP$14,$P5)</f>
        <v>0</v>
      </c>
      <c r="AQ19" s="124"/>
      <c r="AR19" s="317">
        <f>SUM(G19:AP19)</f>
        <v>0</v>
      </c>
      <c r="AS19" s="72"/>
    </row>
    <row r="22" spans="1:5" ht="12" customHeight="1">
      <c r="A22" s="302" t="s">
        <v>197</v>
      </c>
      <c r="B22" s="303" t="s">
        <v>198</v>
      </c>
      <c r="C22" s="304" t="s">
        <v>192</v>
      </c>
      <c r="D22" s="304" t="s">
        <v>26</v>
      </c>
      <c r="E22" s="305" t="s">
        <v>199</v>
      </c>
    </row>
    <row r="23" spans="1:5" ht="12" customHeight="1">
      <c r="A23" s="36" t="s">
        <v>200</v>
      </c>
      <c r="B23" s="306" t="s">
        <v>201</v>
      </c>
      <c r="E23" s="307" t="s">
        <v>206</v>
      </c>
    </row>
    <row r="24" spans="1:5" ht="12" customHeight="1">
      <c r="A24" s="36" t="s">
        <v>202</v>
      </c>
      <c r="B24" s="306" t="s">
        <v>187</v>
      </c>
      <c r="E24" s="307" t="s">
        <v>205</v>
      </c>
    </row>
    <row r="25" spans="1:5" ht="12" customHeight="1">
      <c r="A25" s="36" t="s">
        <v>203</v>
      </c>
      <c r="B25" s="306" t="s">
        <v>204</v>
      </c>
      <c r="E25" s="307" t="s">
        <v>54</v>
      </c>
    </row>
    <row r="26" spans="1:5" ht="12" customHeight="1">
      <c r="A26" s="308"/>
      <c r="B26" s="309"/>
      <c r="C26" s="67">
        <v>0</v>
      </c>
      <c r="D26" s="310"/>
      <c r="E26" s="311">
        <f>E29</f>
        <v>0</v>
      </c>
    </row>
    <row r="27" spans="1:5" ht="12" customHeight="1">
      <c r="A27" s="312">
        <v>1</v>
      </c>
      <c r="B27" s="313">
        <v>11415</v>
      </c>
      <c r="C27" s="38">
        <f>IF(E$17&gt;A26,1,0)</f>
        <v>0</v>
      </c>
      <c r="D27" s="38">
        <f>IF((C27+C28)/2=0.5,1,0)</f>
        <v>0</v>
      </c>
      <c r="E27" s="314">
        <f>B27*D27</f>
        <v>0</v>
      </c>
    </row>
    <row r="28" spans="1:5" ht="12" customHeight="1">
      <c r="A28" s="312">
        <v>2</v>
      </c>
      <c r="B28" s="313">
        <v>12873</v>
      </c>
      <c r="C28" s="38">
        <f>IF(E$17&gt;A27,1,0)</f>
        <v>0</v>
      </c>
      <c r="D28" s="38">
        <f>IF((C28+C29)/2=0.5,1,0)</f>
        <v>0</v>
      </c>
      <c r="E28" s="314">
        <f>B28*D28</f>
        <v>0</v>
      </c>
    </row>
    <row r="29" spans="1:5" ht="12" customHeight="1">
      <c r="A29" s="61"/>
      <c r="B29" s="315"/>
      <c r="C29" s="122">
        <v>0</v>
      </c>
      <c r="D29" s="315"/>
      <c r="E29" s="62">
        <f>SUM(E27:E28)</f>
        <v>0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1">
      <selection activeCell="H4" sqref="H4"/>
    </sheetView>
  </sheetViews>
  <sheetFormatPr defaultColWidth="9.00390625" defaultRowHeight="13.5"/>
  <cols>
    <col min="1" max="1" width="31.875" style="209" customWidth="1"/>
    <col min="2" max="2" width="15.875" style="210" customWidth="1"/>
    <col min="3" max="3" width="8.50390625" style="27" customWidth="1"/>
    <col min="4" max="4" width="9.25390625" style="27" customWidth="1"/>
    <col min="5" max="5" width="8.375" style="27" customWidth="1"/>
    <col min="6" max="6" width="1.12109375" style="209" customWidth="1"/>
    <col min="7" max="7" width="4.625" style="209" customWidth="1"/>
    <col min="8" max="9" width="2.75390625" style="209" customWidth="1"/>
    <col min="10" max="10" width="6.375" style="209" customWidth="1"/>
    <col min="11" max="11" width="0.74609375" style="209" customWidth="1"/>
    <col min="12" max="13" width="7.75390625" style="25" customWidth="1"/>
    <col min="14" max="14" width="8.875" style="209" customWidth="1"/>
    <col min="15" max="15" width="5.625" style="209" customWidth="1"/>
    <col min="16" max="16" width="4.125" style="209" customWidth="1"/>
    <col min="17" max="17" width="7.00390625" style="209" customWidth="1"/>
    <col min="18" max="18" width="5.75390625" style="209" customWidth="1"/>
    <col min="19" max="19" width="2.125" style="209" customWidth="1"/>
    <col min="20" max="20" width="5.875" style="209" customWidth="1"/>
    <col min="21" max="22" width="3.00390625" style="209" customWidth="1"/>
    <col min="23" max="23" width="6.50390625" style="209" customWidth="1"/>
    <col min="24" max="25" width="5.75390625" style="209" customWidth="1"/>
    <col min="26" max="26" width="2.125" style="209" customWidth="1"/>
    <col min="27" max="27" width="6.25390625" style="209" customWidth="1"/>
    <col min="28" max="29" width="3.25390625" style="209" customWidth="1"/>
    <col min="30" max="16384" width="7.625" style="209" customWidth="1"/>
  </cols>
  <sheetData>
    <row r="1" ht="15.75">
      <c r="A1" s="209" t="s">
        <v>129</v>
      </c>
    </row>
    <row r="2" spans="1:16" ht="15.75">
      <c r="A2" s="209" t="s">
        <v>66</v>
      </c>
      <c r="D2" s="27">
        <v>85</v>
      </c>
      <c r="E2" s="211"/>
      <c r="H2" s="24"/>
      <c r="P2" s="24"/>
    </row>
    <row r="3" spans="1:16" ht="15.75">
      <c r="A3" s="209" t="s">
        <v>67</v>
      </c>
      <c r="D3" s="27">
        <f>Invoice!I63</f>
        <v>0</v>
      </c>
      <c r="E3" s="211"/>
      <c r="H3" s="24"/>
      <c r="P3" s="24"/>
    </row>
    <row r="4" spans="1:16" ht="15.75">
      <c r="A4" s="209" t="s">
        <v>68</v>
      </c>
      <c r="D4" s="27">
        <f>Invoice!J63</f>
        <v>0</v>
      </c>
      <c r="E4" s="211"/>
      <c r="H4" s="24"/>
      <c r="P4" s="24"/>
    </row>
    <row r="5" spans="1:16" ht="15.75">
      <c r="A5" s="209" t="s">
        <v>122</v>
      </c>
      <c r="C5" s="301">
        <v>1.1</v>
      </c>
      <c r="D5" s="301">
        <f>D4*C5/1000</f>
        <v>0</v>
      </c>
      <c r="E5" s="211"/>
      <c r="H5" s="24"/>
      <c r="P5" s="24"/>
    </row>
    <row r="6" spans="5:16" ht="15.75">
      <c r="E6" s="211"/>
      <c r="H6" s="24"/>
      <c r="P6" s="24"/>
    </row>
    <row r="7" spans="1:16" ht="15.75">
      <c r="A7" s="209" t="s">
        <v>130</v>
      </c>
      <c r="E7" s="211"/>
      <c r="H7" s="24"/>
      <c r="P7" s="24"/>
    </row>
    <row r="8" spans="1:16" ht="60" customHeight="1">
      <c r="A8" s="212" t="s">
        <v>125</v>
      </c>
      <c r="B8" s="213" t="s">
        <v>126</v>
      </c>
      <c r="C8" s="214"/>
      <c r="D8" s="213" t="s">
        <v>127</v>
      </c>
      <c r="E8" s="213" t="s">
        <v>128</v>
      </c>
      <c r="L8" s="215" t="s">
        <v>69</v>
      </c>
      <c r="M8" s="216" t="s">
        <v>70</v>
      </c>
      <c r="P8" s="217"/>
    </row>
    <row r="9" spans="1:25" ht="35.25" customHeight="1">
      <c r="A9" s="218" t="s">
        <v>71</v>
      </c>
      <c r="B9" s="213" t="s">
        <v>72</v>
      </c>
      <c r="C9" s="214">
        <v>4200</v>
      </c>
      <c r="D9" s="219"/>
      <c r="E9" s="220">
        <f>IF(D$3&lt;200000,C9,C10)</f>
        <v>4200</v>
      </c>
      <c r="F9" s="24"/>
      <c r="L9" s="221">
        <f>E9</f>
        <v>4200</v>
      </c>
      <c r="M9" s="222"/>
      <c r="O9" s="24"/>
      <c r="P9" s="223"/>
      <c r="R9" s="24"/>
      <c r="Y9" s="24"/>
    </row>
    <row r="10" spans="1:25" ht="35.25" customHeight="1">
      <c r="A10" s="224"/>
      <c r="B10" s="213" t="s">
        <v>73</v>
      </c>
      <c r="C10" s="214">
        <v>5900</v>
      </c>
      <c r="D10" s="225"/>
      <c r="E10" s="226"/>
      <c r="L10" s="221"/>
      <c r="M10" s="222"/>
      <c r="O10" s="24"/>
      <c r="P10" s="223"/>
      <c r="R10" s="24"/>
      <c r="Y10" s="24"/>
    </row>
    <row r="11" spans="1:25" ht="16.5" thickBot="1">
      <c r="A11" s="227" t="s">
        <v>74</v>
      </c>
      <c r="B11" s="228" t="s">
        <v>75</v>
      </c>
      <c r="C11" s="229"/>
      <c r="D11" s="229">
        <f>D$3/100</f>
        <v>0</v>
      </c>
      <c r="E11" s="230">
        <f>IF(D11&lt;3000,3000,D11)</f>
        <v>3000</v>
      </c>
      <c r="K11" s="13"/>
      <c r="L11" s="221">
        <f>E11</f>
        <v>3000</v>
      </c>
      <c r="M11" s="222"/>
      <c r="O11" s="24"/>
      <c r="P11" s="211"/>
      <c r="R11" s="24"/>
      <c r="Y11" s="24"/>
    </row>
    <row r="12" spans="1:25" ht="15.75">
      <c r="A12" s="231" t="s">
        <v>76</v>
      </c>
      <c r="B12" s="228" t="s">
        <v>77</v>
      </c>
      <c r="C12" s="229"/>
      <c r="D12" s="229"/>
      <c r="E12" s="230">
        <v>5250</v>
      </c>
      <c r="G12" s="232" t="s">
        <v>171</v>
      </c>
      <c r="H12" s="233" t="s">
        <v>172</v>
      </c>
      <c r="I12" s="233" t="s">
        <v>26</v>
      </c>
      <c r="J12" s="234" t="s">
        <v>173</v>
      </c>
      <c r="K12" s="13"/>
      <c r="L12" s="221">
        <f>E12</f>
        <v>5250</v>
      </c>
      <c r="M12" s="222"/>
      <c r="O12" s="24"/>
      <c r="P12" s="24"/>
      <c r="R12" s="24"/>
      <c r="Y12" s="24"/>
    </row>
    <row r="13" spans="1:25" ht="15.75">
      <c r="A13" s="235" t="s">
        <v>78</v>
      </c>
      <c r="B13" s="236"/>
      <c r="C13" s="237"/>
      <c r="D13" s="238"/>
      <c r="E13" s="239">
        <v>1500</v>
      </c>
      <c r="G13" s="133" t="s">
        <v>174</v>
      </c>
      <c r="H13" s="6"/>
      <c r="I13" s="6"/>
      <c r="J13" s="28" t="s">
        <v>175</v>
      </c>
      <c r="K13" s="13"/>
      <c r="L13" s="221">
        <f>E13</f>
        <v>1500</v>
      </c>
      <c r="M13" s="222"/>
      <c r="O13" s="24"/>
      <c r="P13" s="24"/>
      <c r="R13" s="24"/>
      <c r="Y13" s="24"/>
    </row>
    <row r="14" spans="1:25" ht="15.75">
      <c r="A14" s="227" t="s">
        <v>79</v>
      </c>
      <c r="B14" s="228"/>
      <c r="C14" s="238"/>
      <c r="D14" s="238"/>
      <c r="E14" s="239">
        <v>200</v>
      </c>
      <c r="G14" s="133"/>
      <c r="H14" s="6"/>
      <c r="I14" s="6"/>
      <c r="J14" s="28" t="s">
        <v>176</v>
      </c>
      <c r="K14" s="13"/>
      <c r="L14" s="221">
        <f>E14</f>
        <v>200</v>
      </c>
      <c r="M14" s="222"/>
      <c r="O14" s="24"/>
      <c r="P14" s="24"/>
      <c r="R14" s="24"/>
      <c r="Y14" s="24"/>
    </row>
    <row r="15" spans="1:25" ht="16.5" customHeight="1">
      <c r="A15" s="235" t="s">
        <v>80</v>
      </c>
      <c r="B15" s="236" t="s">
        <v>81</v>
      </c>
      <c r="C15" s="240">
        <v>80</v>
      </c>
      <c r="D15" s="238">
        <f>ROUND(C$5,0)</f>
        <v>1</v>
      </c>
      <c r="E15" s="238">
        <f>D15*C15</f>
        <v>80</v>
      </c>
      <c r="G15" s="241"/>
      <c r="H15" s="8"/>
      <c r="I15" s="8"/>
      <c r="J15" s="242" t="s">
        <v>54</v>
      </c>
      <c r="K15" s="13"/>
      <c r="M15" s="222">
        <f>C15</f>
        <v>80</v>
      </c>
      <c r="O15" s="24"/>
      <c r="P15" s="211"/>
      <c r="R15" s="24"/>
      <c r="Y15" s="24"/>
    </row>
    <row r="16" spans="1:25" ht="46.5" customHeight="1" thickBot="1">
      <c r="A16" s="227" t="s">
        <v>82</v>
      </c>
      <c r="B16" s="243" t="s">
        <v>83</v>
      </c>
      <c r="C16" s="244">
        <v>440</v>
      </c>
      <c r="D16" s="238"/>
      <c r="E16" s="238">
        <f>C16*(INT(C$5/10)+1)</f>
        <v>440</v>
      </c>
      <c r="G16" s="245"/>
      <c r="H16" s="7"/>
      <c r="I16" s="246"/>
      <c r="J16" s="247" t="s">
        <v>177</v>
      </c>
      <c r="K16" s="24"/>
      <c r="M16" s="222">
        <f aca="true" t="shared" si="0" ref="M16:M21">C16</f>
        <v>440</v>
      </c>
      <c r="N16" s="209" t="s">
        <v>84</v>
      </c>
      <c r="O16" s="24" t="s">
        <v>85</v>
      </c>
      <c r="P16" s="211"/>
      <c r="R16" s="24"/>
      <c r="Y16" s="24"/>
    </row>
    <row r="17" spans="1:25" ht="18" customHeight="1">
      <c r="A17" s="248" t="s">
        <v>86</v>
      </c>
      <c r="B17" s="249" t="s">
        <v>87</v>
      </c>
      <c r="C17" s="250">
        <v>350</v>
      </c>
      <c r="D17" s="251">
        <f>J21</f>
        <v>0</v>
      </c>
      <c r="E17" s="252">
        <f>D17*ROUND(D$5,0)</f>
        <v>0</v>
      </c>
      <c r="F17" s="253"/>
      <c r="G17" s="254">
        <v>0</v>
      </c>
      <c r="H17" s="254">
        <f>IF(D$5&gt;G17,1,0)</f>
        <v>0</v>
      </c>
      <c r="I17" s="254">
        <f>IF((H17+H18)/2=0.5,1,0)</f>
        <v>0</v>
      </c>
      <c r="J17" s="255">
        <f>C17*I17</f>
        <v>0</v>
      </c>
      <c r="K17" s="24"/>
      <c r="M17" s="222">
        <f t="shared" si="0"/>
        <v>350</v>
      </c>
      <c r="N17" s="209">
        <v>1610</v>
      </c>
      <c r="O17" s="24"/>
      <c r="P17" s="217"/>
      <c r="R17" s="24"/>
      <c r="Y17" s="24"/>
    </row>
    <row r="18" spans="1:25" ht="18" customHeight="1">
      <c r="A18" s="256"/>
      <c r="B18" s="257" t="s">
        <v>88</v>
      </c>
      <c r="C18" s="258">
        <v>240</v>
      </c>
      <c r="D18" s="259" t="s">
        <v>89</v>
      </c>
      <c r="E18" s="260"/>
      <c r="F18" s="24"/>
      <c r="G18" s="254">
        <v>45</v>
      </c>
      <c r="H18" s="254">
        <f>IF(D$5&gt;=G18,1,0)</f>
        <v>0</v>
      </c>
      <c r="I18" s="254">
        <f>IF((H18+H19)/2=0.5,1,0)</f>
        <v>0</v>
      </c>
      <c r="J18" s="255">
        <f>C18*I18</f>
        <v>0</v>
      </c>
      <c r="K18" s="24"/>
      <c r="M18" s="222">
        <f t="shared" si="0"/>
        <v>240</v>
      </c>
      <c r="N18" s="209">
        <v>280</v>
      </c>
      <c r="O18" s="24">
        <f>N18*2</f>
        <v>560</v>
      </c>
      <c r="P18" s="217"/>
      <c r="R18" s="24"/>
      <c r="Y18" s="24"/>
    </row>
    <row r="19" spans="1:25" ht="18" customHeight="1">
      <c r="A19" s="256"/>
      <c r="B19" s="257" t="s">
        <v>90</v>
      </c>
      <c r="C19" s="258">
        <v>140</v>
      </c>
      <c r="D19" s="259" t="s">
        <v>91</v>
      </c>
      <c r="E19" s="260"/>
      <c r="F19" s="24"/>
      <c r="G19" s="254">
        <v>100</v>
      </c>
      <c r="H19" s="254">
        <f>IF(D$5&gt;=G19,1,0)</f>
        <v>0</v>
      </c>
      <c r="I19" s="254">
        <f>IF((H19+H20)/2=0.5,1,0)</f>
        <v>0</v>
      </c>
      <c r="J19" s="255">
        <f>C19*I19</f>
        <v>0</v>
      </c>
      <c r="K19" s="24"/>
      <c r="M19" s="222">
        <f t="shared" si="0"/>
        <v>140</v>
      </c>
      <c r="N19" s="209">
        <v>240</v>
      </c>
      <c r="O19" s="24">
        <f>N19*2</f>
        <v>480</v>
      </c>
      <c r="P19" s="217"/>
      <c r="R19" s="24"/>
      <c r="Y19" s="24"/>
    </row>
    <row r="20" spans="1:25" ht="48" thickBot="1">
      <c r="A20" s="261"/>
      <c r="B20" s="262" t="s">
        <v>92</v>
      </c>
      <c r="C20" s="263">
        <v>130</v>
      </c>
      <c r="D20" s="264" t="s">
        <v>93</v>
      </c>
      <c r="E20" s="265"/>
      <c r="F20" s="266"/>
      <c r="G20" s="267">
        <v>300</v>
      </c>
      <c r="H20" s="267">
        <f>IF(D$5&gt;=G20,1,0)</f>
        <v>0</v>
      </c>
      <c r="I20" s="267">
        <f>IF((H20+H21)/2=0.5,1,0)</f>
        <v>0</v>
      </c>
      <c r="J20" s="268">
        <f>C20*I20</f>
        <v>0</v>
      </c>
      <c r="K20" s="24"/>
      <c r="M20" s="222">
        <f t="shared" si="0"/>
        <v>130</v>
      </c>
      <c r="N20" s="209">
        <v>230</v>
      </c>
      <c r="O20" s="24">
        <f>N20*2</f>
        <v>460</v>
      </c>
      <c r="P20" s="217"/>
      <c r="R20" s="24"/>
      <c r="Y20" s="24"/>
    </row>
    <row r="21" spans="1:25" ht="16.5" thickBot="1">
      <c r="A21" s="235" t="s">
        <v>94</v>
      </c>
      <c r="B21" s="269" t="s">
        <v>95</v>
      </c>
      <c r="C21" s="240">
        <v>50</v>
      </c>
      <c r="D21" s="238">
        <f>ROUND(C$5,0)</f>
        <v>1</v>
      </c>
      <c r="E21" s="238">
        <f>800+D21*C21</f>
        <v>850</v>
      </c>
      <c r="F21" s="24"/>
      <c r="G21" s="24"/>
      <c r="H21" s="24"/>
      <c r="J21" s="270">
        <f>SUM(J17:J20)</f>
        <v>0</v>
      </c>
      <c r="L21" s="271">
        <f>E21</f>
        <v>850</v>
      </c>
      <c r="M21" s="222">
        <f t="shared" si="0"/>
        <v>50</v>
      </c>
      <c r="O21" s="24"/>
      <c r="P21" s="24"/>
      <c r="R21" s="24"/>
      <c r="Y21" s="24"/>
    </row>
    <row r="22" spans="1:25" ht="15.75">
      <c r="A22" s="227" t="s">
        <v>96</v>
      </c>
      <c r="B22" s="272"/>
      <c r="C22" s="237"/>
      <c r="D22" s="237"/>
      <c r="E22" s="238">
        <f>IF(D5=0,0,SUM(E9:E21))</f>
        <v>0</v>
      </c>
      <c r="F22" s="24"/>
      <c r="G22" s="24"/>
      <c r="H22" s="211"/>
      <c r="L22" s="271">
        <f>SUM(L9:L21)</f>
        <v>15000</v>
      </c>
      <c r="M22" s="222"/>
      <c r="O22" s="24"/>
      <c r="P22" s="211"/>
      <c r="R22" s="24"/>
      <c r="Y22" s="24"/>
    </row>
    <row r="23" spans="1:25" ht="15.75">
      <c r="A23" s="227" t="s">
        <v>97</v>
      </c>
      <c r="B23" s="272"/>
      <c r="C23" s="238"/>
      <c r="D23" s="238"/>
      <c r="E23" s="229">
        <f>E22/D$2</f>
        <v>0</v>
      </c>
      <c r="F23" s="24"/>
      <c r="G23" s="24"/>
      <c r="H23" s="211"/>
      <c r="M23" s="222"/>
      <c r="O23" s="24"/>
      <c r="P23" s="211"/>
      <c r="R23" s="24"/>
      <c r="Y23" s="24"/>
    </row>
    <row r="24" spans="1:16" ht="15.75">
      <c r="A24" s="273"/>
      <c r="B24" s="273"/>
      <c r="C24" s="211"/>
      <c r="D24" s="211"/>
      <c r="E24" s="211"/>
      <c r="H24" s="211"/>
      <c r="M24" s="222"/>
      <c r="P24" s="211"/>
    </row>
    <row r="25" spans="1:25" ht="15.75">
      <c r="A25" s="209" t="s">
        <v>131</v>
      </c>
      <c r="F25" s="24"/>
      <c r="G25" s="24"/>
      <c r="H25" s="24"/>
      <c r="M25" s="222"/>
      <c r="O25" s="24"/>
      <c r="P25" s="24"/>
      <c r="R25" s="24"/>
      <c r="Y25" s="24"/>
    </row>
    <row r="26" spans="1:25" ht="15.75">
      <c r="A26" s="209" t="s">
        <v>55</v>
      </c>
      <c r="F26" s="24"/>
      <c r="G26" s="24"/>
      <c r="H26" s="24"/>
      <c r="M26" s="222"/>
      <c r="O26" s="24"/>
      <c r="P26" s="24"/>
      <c r="R26" s="24"/>
      <c r="Y26" s="24"/>
    </row>
    <row r="27" spans="1:25" ht="47.25">
      <c r="A27" s="212" t="s">
        <v>125</v>
      </c>
      <c r="B27" s="213" t="s">
        <v>126</v>
      </c>
      <c r="C27" s="214"/>
      <c r="D27" s="213" t="s">
        <v>127</v>
      </c>
      <c r="E27" s="213" t="s">
        <v>128</v>
      </c>
      <c r="F27" s="24"/>
      <c r="G27" s="24"/>
      <c r="H27" s="24"/>
      <c r="L27" s="215" t="s">
        <v>69</v>
      </c>
      <c r="M27" s="216" t="s">
        <v>70</v>
      </c>
      <c r="O27" s="24"/>
      <c r="P27" s="24"/>
      <c r="R27" s="24"/>
      <c r="Y27" s="24"/>
    </row>
    <row r="28" spans="1:16" ht="31.5">
      <c r="A28" s="218" t="s">
        <v>71</v>
      </c>
      <c r="B28" s="213" t="s">
        <v>21</v>
      </c>
      <c r="C28" s="214">
        <v>4200</v>
      </c>
      <c r="D28" s="219"/>
      <c r="E28" s="220">
        <f>IF(D$3&lt;200000,C28,C29)</f>
        <v>4200</v>
      </c>
      <c r="H28" s="27"/>
      <c r="L28" s="221">
        <f>E28</f>
        <v>4200</v>
      </c>
      <c r="M28" s="222"/>
      <c r="P28" s="27"/>
    </row>
    <row r="29" spans="1:16" ht="47.25">
      <c r="A29" s="224"/>
      <c r="B29" s="213" t="s">
        <v>22</v>
      </c>
      <c r="C29" s="214">
        <v>5900</v>
      </c>
      <c r="D29" s="225"/>
      <c r="E29" s="226"/>
      <c r="H29" s="217"/>
      <c r="L29" s="221"/>
      <c r="M29" s="222"/>
      <c r="P29" s="27"/>
    </row>
    <row r="30" spans="1:25" ht="18" customHeight="1">
      <c r="A30" s="227" t="s">
        <v>98</v>
      </c>
      <c r="B30" s="228" t="s">
        <v>75</v>
      </c>
      <c r="C30" s="238"/>
      <c r="D30" s="238">
        <f>D$3/100</f>
        <v>0</v>
      </c>
      <c r="E30" s="230">
        <f>IF(D30&lt;3000,3000,D30)</f>
        <v>3000</v>
      </c>
      <c r="F30" s="24"/>
      <c r="L30" s="221">
        <f aca="true" t="shared" si="1" ref="L30:L37">E30</f>
        <v>3000</v>
      </c>
      <c r="M30" s="222"/>
      <c r="O30" s="24"/>
      <c r="P30" s="223"/>
      <c r="R30" s="24"/>
      <c r="Y30" s="24"/>
    </row>
    <row r="31" spans="1:16" ht="35.25" customHeight="1">
      <c r="A31" s="213" t="s">
        <v>99</v>
      </c>
      <c r="B31" s="228" t="s">
        <v>77</v>
      </c>
      <c r="C31" s="238"/>
      <c r="D31" s="238"/>
      <c r="E31" s="230">
        <v>5250</v>
      </c>
      <c r="L31" s="221">
        <f t="shared" si="1"/>
        <v>5250</v>
      </c>
      <c r="M31" s="222"/>
      <c r="P31" s="217"/>
    </row>
    <row r="32" spans="1:16" ht="15.75">
      <c r="A32" s="228" t="s">
        <v>100</v>
      </c>
      <c r="B32" s="228" t="s">
        <v>101</v>
      </c>
      <c r="C32" s="238">
        <v>15</v>
      </c>
      <c r="D32" s="238"/>
      <c r="E32" s="230">
        <f>C32*D$2</f>
        <v>1275</v>
      </c>
      <c r="G32" s="24"/>
      <c r="H32" s="24"/>
      <c r="L32" s="221">
        <f t="shared" si="1"/>
        <v>1275</v>
      </c>
      <c r="M32" s="222"/>
      <c r="P32" s="211"/>
    </row>
    <row r="33" spans="1:25" ht="15.75">
      <c r="A33" s="228" t="s">
        <v>102</v>
      </c>
      <c r="B33" s="228" t="s">
        <v>101</v>
      </c>
      <c r="C33" s="238">
        <v>8</v>
      </c>
      <c r="D33" s="238"/>
      <c r="E33" s="230">
        <f>C33*D$2</f>
        <v>680</v>
      </c>
      <c r="F33" s="24"/>
      <c r="G33" s="24"/>
      <c r="H33" s="24"/>
      <c r="L33" s="221">
        <f t="shared" si="1"/>
        <v>680</v>
      </c>
      <c r="M33" s="222"/>
      <c r="O33" s="24"/>
      <c r="P33" s="211"/>
      <c r="R33" s="24"/>
      <c r="Y33" s="24"/>
    </row>
    <row r="34" spans="1:16" ht="15.75">
      <c r="A34" s="254" t="s">
        <v>103</v>
      </c>
      <c r="B34" s="228" t="s">
        <v>24</v>
      </c>
      <c r="C34" s="238"/>
      <c r="D34" s="238"/>
      <c r="E34" s="230">
        <v>765</v>
      </c>
      <c r="G34" s="24"/>
      <c r="H34" s="24"/>
      <c r="L34" s="221">
        <f t="shared" si="1"/>
        <v>765</v>
      </c>
      <c r="M34" s="222"/>
      <c r="P34" s="211"/>
    </row>
    <row r="35" spans="1:16" ht="15.75">
      <c r="A35" s="228" t="s">
        <v>104</v>
      </c>
      <c r="B35" s="228" t="s">
        <v>23</v>
      </c>
      <c r="C35" s="238"/>
      <c r="D35" s="238"/>
      <c r="E35" s="230">
        <v>3980</v>
      </c>
      <c r="G35" s="24"/>
      <c r="H35" s="24"/>
      <c r="L35" s="221">
        <f t="shared" si="1"/>
        <v>3980</v>
      </c>
      <c r="M35" s="222"/>
      <c r="P35" s="211"/>
    </row>
    <row r="36" spans="1:25" ht="48.75" customHeight="1">
      <c r="A36" s="228" t="s">
        <v>105</v>
      </c>
      <c r="B36" s="213" t="s">
        <v>53</v>
      </c>
      <c r="C36" s="238">
        <v>30</v>
      </c>
      <c r="D36" s="238"/>
      <c r="E36" s="230">
        <f>C36*D$2</f>
        <v>2550</v>
      </c>
      <c r="F36" s="24"/>
      <c r="G36" s="24"/>
      <c r="H36" s="24"/>
      <c r="L36" s="221">
        <f t="shared" si="1"/>
        <v>2550</v>
      </c>
      <c r="M36" s="222"/>
      <c r="O36" s="24"/>
      <c r="P36" s="223"/>
      <c r="R36" s="24"/>
      <c r="Y36" s="24"/>
    </row>
    <row r="37" spans="1:16" ht="15.75">
      <c r="A37" s="235" t="s">
        <v>106</v>
      </c>
      <c r="B37" s="269" t="s">
        <v>95</v>
      </c>
      <c r="C37" s="237">
        <v>50</v>
      </c>
      <c r="D37" s="238">
        <f>ROUND(C$5,0)</f>
        <v>1</v>
      </c>
      <c r="E37" s="230">
        <f>800+ROUND(D5*C37,0)</f>
        <v>800</v>
      </c>
      <c r="I37" s="24"/>
      <c r="L37" s="221">
        <f t="shared" si="1"/>
        <v>800</v>
      </c>
      <c r="M37" s="222">
        <f>C37</f>
        <v>50</v>
      </c>
      <c r="P37" s="211"/>
    </row>
    <row r="38" spans="1:16" ht="15.75">
      <c r="A38" s="235" t="s">
        <v>107</v>
      </c>
      <c r="B38" s="274"/>
      <c r="C38" s="238"/>
      <c r="D38" s="238"/>
      <c r="E38" s="229">
        <f>IF(D5=0,0,SUM(E28:E37))</f>
        <v>0</v>
      </c>
      <c r="L38" s="221">
        <f>SUM(L28:L37)</f>
        <v>22500</v>
      </c>
      <c r="M38" s="222"/>
      <c r="P38" s="211"/>
    </row>
    <row r="39" spans="1:16" ht="15.75">
      <c r="A39" s="227" t="s">
        <v>108</v>
      </c>
      <c r="B39" s="272"/>
      <c r="C39" s="238"/>
      <c r="D39" s="238"/>
      <c r="E39" s="229">
        <f>E38/D$2</f>
        <v>0</v>
      </c>
      <c r="L39" s="271"/>
      <c r="M39" s="222"/>
      <c r="P39" s="211"/>
    </row>
    <row r="40" spans="9:16" ht="15.75">
      <c r="I40" s="211"/>
      <c r="P40" s="211"/>
    </row>
    <row r="41" ht="15.75">
      <c r="P41" s="211"/>
    </row>
    <row r="42" spans="6:25" ht="15.75">
      <c r="F42" s="24"/>
      <c r="O42" s="24"/>
      <c r="P42" s="24"/>
      <c r="R42" s="24"/>
      <c r="Y42" s="24"/>
    </row>
    <row r="43" ht="15.75">
      <c r="H43" s="211"/>
    </row>
    <row r="44" ht="15.75">
      <c r="H44" s="211"/>
    </row>
    <row r="45" spans="7:9" ht="15.75">
      <c r="G45" s="26"/>
      <c r="I45" s="26"/>
    </row>
    <row r="46" spans="7:9" ht="15.75">
      <c r="G46" s="273"/>
      <c r="I46" s="26"/>
    </row>
    <row r="47" spans="7:9" ht="15.75">
      <c r="G47" s="275"/>
      <c r="I47" s="26"/>
    </row>
    <row r="48" spans="7:9" ht="15.75">
      <c r="G48" s="26"/>
      <c r="I48" s="26"/>
    </row>
    <row r="49" spans="7:9" ht="15.75">
      <c r="G49" s="273"/>
      <c r="I49" s="26"/>
    </row>
    <row r="50" spans="7:9" ht="15.75">
      <c r="G50" s="273"/>
      <c r="I50" s="26"/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Kim's Crane</dc:title>
  <dc:subject/>
  <dc:creator>duty</dc:creator>
  <cp:keywords/>
  <dc:description/>
  <cp:lastModifiedBy>office</cp:lastModifiedBy>
  <cp:lastPrinted>2009-05-30T06:17:41Z</cp:lastPrinted>
  <dcterms:created xsi:type="dcterms:W3CDTF">2002-01-26T10:50:54Z</dcterms:created>
  <dcterms:modified xsi:type="dcterms:W3CDTF">2007-04-16T19:48:07Z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